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MaR/"/>
    </mc:Choice>
  </mc:AlternateContent>
  <xr:revisionPtr revIDLastSave="22" documentId="13_ncr:1_{0B3AE65B-2968-4F93-ACB1-D0C642AD91DC}" xr6:coauthVersionLast="47" xr6:coauthVersionMax="47" xr10:uidLastSave="{32594E73-6092-4AB0-A779-633A83CDDF1D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SO01 D.1.4.D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'SO01 D.1.4.D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'SO01 D.1.4.D Pol'!$A$1:$X$87</definedName>
    <definedName name="_xlnm.Print_Area" localSheetId="0">Stavba!$A$1:$J$55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5" i="12" l="1"/>
  <c r="Q45" i="12"/>
  <c r="O45" i="12"/>
  <c r="M45" i="12"/>
  <c r="K45" i="12"/>
  <c r="I45" i="12"/>
  <c r="V44" i="12"/>
  <c r="Q44" i="12"/>
  <c r="O44" i="12"/>
  <c r="K44" i="12"/>
  <c r="I44" i="12"/>
  <c r="G43" i="12"/>
  <c r="G44" i="12"/>
  <c r="M44" i="12" s="1"/>
  <c r="G45" i="12"/>
  <c r="G46" i="12"/>
  <c r="G47" i="12"/>
  <c r="G48" i="12"/>
  <c r="V15" i="12"/>
  <c r="Q15" i="12"/>
  <c r="O15" i="12"/>
  <c r="K15" i="12"/>
  <c r="I15" i="12"/>
  <c r="G15" i="12"/>
  <c r="M15" i="12" s="1"/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M43" i="12"/>
  <c r="I43" i="12"/>
  <c r="K43" i="12"/>
  <c r="O43" i="12"/>
  <c r="Q43" i="12"/>
  <c r="V43" i="12"/>
  <c r="M46" i="12"/>
  <c r="I46" i="12"/>
  <c r="K46" i="12"/>
  <c r="O46" i="12"/>
  <c r="Q46" i="12"/>
  <c r="V46" i="12"/>
  <c r="M47" i="12"/>
  <c r="I47" i="12"/>
  <c r="K47" i="12"/>
  <c r="O47" i="12"/>
  <c r="Q47" i="12"/>
  <c r="V47" i="12"/>
  <c r="M48" i="12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5" i="12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AE77" i="12"/>
  <c r="F41" i="1" s="1"/>
  <c r="I16" i="1"/>
  <c r="J28" i="1"/>
  <c r="J26" i="1"/>
  <c r="G38" i="1"/>
  <c r="F38" i="1"/>
  <c r="J23" i="1"/>
  <c r="J24" i="1"/>
  <c r="J25" i="1"/>
  <c r="J27" i="1"/>
  <c r="E24" i="1"/>
  <c r="E26" i="1"/>
  <c r="AF77" i="12" l="1"/>
  <c r="G40" i="1" s="1"/>
  <c r="V16" i="12"/>
  <c r="G8" i="12"/>
  <c r="K8" i="12"/>
  <c r="I18" i="12"/>
  <c r="V53" i="12"/>
  <c r="I53" i="12"/>
  <c r="K13" i="12"/>
  <c r="I8" i="12"/>
  <c r="O18" i="12"/>
  <c r="V13" i="12"/>
  <c r="I13" i="12"/>
  <c r="F39" i="1"/>
  <c r="F42" i="1" s="1"/>
  <c r="V8" i="12"/>
  <c r="Q16" i="12"/>
  <c r="I42" i="12"/>
  <c r="V42" i="12"/>
  <c r="O16" i="12"/>
  <c r="F40" i="1"/>
  <c r="G53" i="12"/>
  <c r="I54" i="1" s="1"/>
  <c r="K53" i="12"/>
  <c r="K42" i="12"/>
  <c r="Q42" i="12"/>
  <c r="K16" i="12"/>
  <c r="Q13" i="12"/>
  <c r="O8" i="12"/>
  <c r="O53" i="12"/>
  <c r="Q53" i="12"/>
  <c r="O42" i="12"/>
  <c r="I16" i="12"/>
  <c r="O13" i="12"/>
  <c r="M9" i="12"/>
  <c r="Q8" i="12"/>
  <c r="K18" i="12"/>
  <c r="V18" i="12"/>
  <c r="M16" i="12"/>
  <c r="G13" i="12"/>
  <c r="I50" i="1" s="1"/>
  <c r="Q18" i="12"/>
  <c r="M42" i="12"/>
  <c r="M18" i="12"/>
  <c r="G16" i="12"/>
  <c r="I51" i="1" s="1"/>
  <c r="M13" i="12"/>
  <c r="M55" i="12"/>
  <c r="M53" i="12" s="1"/>
  <c r="G42" i="12"/>
  <c r="I53" i="1" s="1"/>
  <c r="G18" i="12"/>
  <c r="I52" i="1" s="1"/>
  <c r="G77" i="12" l="1"/>
  <c r="M8" i="12"/>
  <c r="G39" i="1"/>
  <c r="G42" i="1" s="1"/>
  <c r="G25" i="1" s="1"/>
  <c r="A25" i="1" s="1"/>
  <c r="A26" i="1" s="1"/>
  <c r="G41" i="1"/>
  <c r="H41" i="1" s="1"/>
  <c r="I41" i="1" s="1"/>
  <c r="I19" i="1"/>
  <c r="I20" i="1"/>
  <c r="G23" i="1"/>
  <c r="A23" i="1" s="1"/>
  <c r="I49" i="1"/>
  <c r="I17" i="1" s="1"/>
  <c r="I18" i="1"/>
  <c r="H40" i="1"/>
  <c r="I40" i="1" s="1"/>
  <c r="I55" i="1" l="1"/>
  <c r="H39" i="1"/>
  <c r="G26" i="1"/>
  <c r="G28" i="1"/>
  <c r="I21" i="1"/>
  <c r="A24" i="1"/>
  <c r="G24" i="1"/>
  <c r="J50" i="1" l="1"/>
  <c r="J51" i="1"/>
  <c r="J49" i="1"/>
  <c r="J54" i="1"/>
  <c r="J53" i="1"/>
  <c r="J52" i="1"/>
  <c r="H42" i="1"/>
  <c r="I39" i="1"/>
  <c r="I42" i="1" s="1"/>
  <c r="A27" i="1"/>
  <c r="A29" i="1" s="1"/>
  <c r="J55" i="1" l="1"/>
  <c r="G29" i="1"/>
  <c r="G27" i="1" s="1"/>
  <c r="J41" i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7B4B9558-FA95-49F7-BF91-C1CEB9E0AE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D01BBB9-A9F2-4C64-8482-1AB073F6DA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<sst xmlns="http://schemas.openxmlformats.org/spreadsheetml/2006/main" count="544" uniqueCount="196">
  <si>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</si>
  <si>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</si>
  <si>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</si>
  <si>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</si>
  <si>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</si>
  <si>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</si>
  <si>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</si>
  <si>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</si>
  <si>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</si>
  <si>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</si>
  <si>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</si>
  <si>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</si>
  <si>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</si>
  <si>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</si>
  <si>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</si>
  <si>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</si>
  <si>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</si>
  <si>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</si>
  <si>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</si>
  <si>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</si>
  <si>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</si>
  <si>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</si>
  <si>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</si>
  <si>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</si>
  <si>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</si>
  <si>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</si>
  <si>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</si>
  <si>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</si>
  <si>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</si>
  <si>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</si>
  <si>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</si>
  <si>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</si>
  <si>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</si>
  <si>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</si>
  <si>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</si>
  <si>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</si>
  <si>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</si>
  <si>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</si>
  <si>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</si>
  <si>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</si>
  <si>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D.1.4.D</t>
  </si>
  <si>
    <t>Zařízení pro měření a regulaci - Ubytování</t>
  </si>
  <si>
    <t>SO01</t>
  </si>
  <si>
    <t>Astorka</t>
  </si>
  <si>
    <t>Objekt:</t>
  </si>
  <si>
    <t>Rozpočet:</t>
  </si>
  <si>
    <t>50205040</t>
  </si>
  <si>
    <t>Stavební úpravy a modernizace IVUC Astorka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</si>
  <si>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</si>
  <si>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</si>
  <si>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</si>
  <si>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</si>
  <si>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</si>
  <si>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</si>
  <si>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</si>
  <si>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</si>
  <si>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</si>
  <si>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</si>
  <si>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</si>
  <si>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</si>
  <si>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</si>
  <si>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</si>
  <si>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</si>
  <si>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</si>
  <si>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</si>
  <si>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</si>
  <si>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</si>
  <si>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</si>
  <si>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</si>
  <si>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</si>
  <si>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</si>
  <si>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</si>
  <si>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</si>
  <si>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</si>
  <si>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</si>
  <si>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</si>
  <si>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</si>
  <si>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</si>
  <si>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</si>
  <si>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</si>
  <si>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</si>
  <si>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</si>
  <si>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</si>
  <si>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</si>
  <si>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</si>
  <si>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</si>
  <si>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</si>
  <si>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</si>
  <si>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</si>
  <si>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</si>
  <si>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</si>
  <si>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</si>
  <si>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</si>
  <si>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</si>
  <si>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 xml:space="preserve">ks    </t>
  </si>
  <si>
    <t>Vlastní</t>
  </si>
  <si>
    <t>Indiv</t>
  </si>
  <si>
    <t>Specifikace</t>
  </si>
  <si>
    <t>POL3_</t>
  </si>
  <si>
    <t>KNX modul 8x binární vstup, beznapěťových, montáž na DIN lištu</t>
  </si>
  <si>
    <t>ks</t>
  </si>
  <si>
    <t>Kalkul</t>
  </si>
  <si>
    <t>KNX modul 12x polovodičový výstup, 24-230VAC, 160mA, montáž na DIN lištu</t>
  </si>
  <si>
    <t>Kryt pro nástěnný termostat</t>
  </si>
  <si>
    <t>Magnetický kontakt povrchový, mezera 0-30mm, NC kontakt</t>
  </si>
  <si>
    <t>Termoelektrický pohon, NO, 230VAC, M30x1,5, kabel min. 0,8m</t>
  </si>
  <si>
    <t>DT2.x-7.x</t>
  </si>
  <si>
    <t>Rozvodnice nástěnná oceloplechová, vč. vnitřní výzbroje a zapojení, 600x400x300, IP54/20</t>
  </si>
  <si>
    <t>SPCM</t>
  </si>
  <si>
    <t>RTS 20/ I</t>
  </si>
  <si>
    <t>Kabel sdělovací s Cu jádrem JYTY 2 x 1 mm</t>
  </si>
  <si>
    <t>m</t>
  </si>
  <si>
    <t>Kabel sdělovací s Cu jádrem JYTY 4 x 1 mm</t>
  </si>
  <si>
    <t>Kabel sdělovací s Cu jádrem JY(ST)Y 2 x 2 x 0,8 mm</t>
  </si>
  <si>
    <t>Kabel silový s Cu jádrem 750 V CYKY 2 x 1,5 mm2</t>
  </si>
  <si>
    <t>Vodič silový CY zelenožlutý 6,00 mm2 - drát</t>
  </si>
  <si>
    <t>Trubka elektroinstalační tuhá, vnější/vnitřní pr. 25/22,1 mm, pevnost 750N</t>
  </si>
  <si>
    <t>Trubka elektroinstalační tuhá, vnější/vnitřní pr. 32/28,6 mm, pevnost 750N</t>
  </si>
  <si>
    <t>Příchytka pro tuhé trubky vnější pr. 25 mm</t>
  </si>
  <si>
    <t>Příchytka pro tuhé trubky vnější pr. 32 mm</t>
  </si>
  <si>
    <t>Trubka elektroinst. ohebná, vnější/vnitřní pr. 25/18,3 mm, pevnost 320N</t>
  </si>
  <si>
    <t>Trubka elektroinst. ohebná, vnější/vnitřní pr. 32/24,3 mm, pevnost 320N</t>
  </si>
  <si>
    <t>Kabelová příchytka, kovová, pro 1 kabel 9-10mm</t>
  </si>
  <si>
    <t>Žlab kabelový 62x50x0,75 mm, pozink, s integrovanou spojkou, délka 2 m</t>
  </si>
  <si>
    <t>Víko pro kabelový žlab š-62, pozink, délka 2 m</t>
  </si>
  <si>
    <t>Přepážka žlabu v-50, pozink, délka 2 m</t>
  </si>
  <si>
    <t>Závěs pro kabelový žlab š-62, galv. zinek</t>
  </si>
  <si>
    <t>Kotevní montážní materiál pro žlaby (závitové tyče, kotvy, montážní profily, apod.)</t>
  </si>
  <si>
    <t>soubor</t>
  </si>
  <si>
    <t>Žlab kabelový drátěný 35x100, galv. zinek, délka 2 m</t>
  </si>
  <si>
    <t>Krabice odbočná 85x85x36 s víčkem, krytí IP55</t>
  </si>
  <si>
    <t>Krabice odbočná malá, 89x43x37mm s víčkem, IP55</t>
  </si>
  <si>
    <t>Štítek kabelový zavírací 40 x 16 mm</t>
  </si>
  <si>
    <t>Protipožární ucpávka - tmel pr. do 70mm</t>
  </si>
  <si>
    <t>Ostatní pomocný montážní materiál (3% z ceny kabeláže a nosného materiálu)</t>
  </si>
  <si>
    <t>kpl</t>
  </si>
  <si>
    <t>VRN</t>
  </si>
  <si>
    <t>POL99_8</t>
  </si>
  <si>
    <t>hod</t>
  </si>
  <si>
    <t>Práce</t>
  </si>
  <si>
    <t>POL1_</t>
  </si>
  <si>
    <t>d.b.</t>
  </si>
  <si>
    <t>SYN_Nh_20</t>
  </si>
  <si>
    <t>Práce programátora - oživení systému MaR a KNX</t>
  </si>
  <si>
    <t xml:space="preserve">hod   </t>
  </si>
  <si>
    <t>Práce programátora - oživení / nastavení komunikace Modbus RTU</t>
  </si>
  <si>
    <t>Práce programátora - zaučení obsluhy</t>
  </si>
  <si>
    <t>Funkční zkoušky zobrazení prvků na dispečinku</t>
  </si>
  <si>
    <t>Test zařízení 1:1</t>
  </si>
  <si>
    <t>Montáž vstupně/výstupní modul MaR</t>
  </si>
  <si>
    <t>Montáž nástěnný IRC ovladač</t>
  </si>
  <si>
    <t>Montáž magnetický kontakt na povrch</t>
  </si>
  <si>
    <t>Montáž rozvaděč nástěnný</t>
  </si>
  <si>
    <t>Kabel speciální do 2 žil 1 mm volně uložený, vysvazkovaný</t>
  </si>
  <si>
    <t>Kabel speciální do 4 žil 1 mm volně uložený, vysvazkovaný</t>
  </si>
  <si>
    <t>Kabel CYKY-m 750 V 2 x 1,5 mm2 volně uložený</t>
  </si>
  <si>
    <t>Vodič uložený v trubkách CYY 6 mm2</t>
  </si>
  <si>
    <t>Trubka plast. tuhá 25 na příchytkách</t>
  </si>
  <si>
    <t>Trubka plast. tuhá 32 na příchytkách</t>
  </si>
  <si>
    <t>Trubka ohebná z PVC volně, vnější průměr 25 mm</t>
  </si>
  <si>
    <t>Trubka ohebná z PVC volně, vnější průměr 32 mm</t>
  </si>
  <si>
    <t>Příchytka kabelová</t>
  </si>
  <si>
    <t>Žlab kabelový s příslušenstvím, 62/50 mm s víkem</t>
  </si>
  <si>
    <t>Montáž závěsné konzole pro kabelový žlab / lávku</t>
  </si>
  <si>
    <t>Montáž žlab drátěný s příslušenstvím, 35/100 mm bez víka</t>
  </si>
  <si>
    <t>Montáž přístrojové krabice na povrch</t>
  </si>
  <si>
    <t>Štítek kabelový</t>
  </si>
  <si>
    <t>Montáž protipožární ucpávky</t>
  </si>
  <si>
    <t>m2</t>
  </si>
  <si>
    <t>Montáže - zkušební provoz</t>
  </si>
  <si>
    <t>Montáže - zkoušky / oživení v ramci montážních prací</t>
  </si>
  <si>
    <t>SUM</t>
  </si>
  <si>
    <t>Poznámky uchazeče k zadání</t>
  </si>
  <si>
    <t>POPUZIV</t>
  </si>
  <si>
    <t>END</t>
  </si>
  <si>
    <t>KNX nástěnný termostat pro řízení teploty v místnosti, LCD displej</t>
  </si>
  <si>
    <t>Práce na uživatelském software pro MaR a KNX</t>
  </si>
  <si>
    <t>Práce na parametrizaci datových bodů dispečinku</t>
  </si>
  <si>
    <t>Práce na vykreslení obrazovek dispečinku</t>
  </si>
  <si>
    <t>Montáž + připojení servopohon</t>
  </si>
  <si>
    <t>Položkový výkaz výměr</t>
  </si>
  <si>
    <t>Položkový výkaz výměr stavby</t>
  </si>
  <si>
    <t>NETx Voyager</t>
  </si>
  <si>
    <t>Vizualizační sw pro KNX síť</t>
  </si>
  <si>
    <t>NETx LaMPS</t>
  </si>
  <si>
    <t>Modul pro integraci DALI osvětlení</t>
  </si>
  <si>
    <t>18500002T00</t>
  </si>
  <si>
    <t>18500014T00</t>
  </si>
  <si>
    <t>18500013T00</t>
  </si>
  <si>
    <t>18500006T00</t>
  </si>
  <si>
    <t>18500007T03</t>
  </si>
  <si>
    <t>18500015T00</t>
  </si>
  <si>
    <t>18500021T00</t>
  </si>
  <si>
    <t>18600808T00</t>
  </si>
  <si>
    <t>Modernizace ubytovací části - ubytovací prostory</t>
  </si>
  <si>
    <t>Zařízení pro měření a regulaci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</si>
</sst>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opLeftCell="B1" zoomScaleNormal="100" zoomScaleSheetLayoutView="75" workbookViewId="0">
      <selection activeCell="G17" sqref="G17:H1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8" t="s">
        <v>181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2"/>
      <c r="B2" s="77" t="s">
        <v>23</v>
      </c>
      <c r="C2" s="78"/>
      <c r="D2" s="79" t="s">
        <v>46</v>
      </c>
      <c r="E2" s="224" t="s">
        <v>47</v>
      </c>
      <c r="F2" s="225"/>
      <c r="G2" s="225"/>
      <c r="H2" s="225"/>
      <c r="I2" s="225"/>
      <c r="J2" s="226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227" t="s">
        <v>194</v>
      </c>
      <c r="F3" s="228"/>
      <c r="G3" s="228"/>
      <c r="H3" s="228"/>
      <c r="I3" s="228"/>
      <c r="J3" s="229"/>
    </row>
    <row r="4" spans="1:15" ht="23.25" customHeight="1" x14ac:dyDescent="0.2">
      <c r="A4" s="76">
        <v>300</v>
      </c>
      <c r="B4" s="82" t="s">
        <v>45</v>
      </c>
      <c r="C4" s="83"/>
      <c r="D4" s="84" t="s">
        <v>40</v>
      </c>
      <c r="E4" s="207" t="s">
        <v>195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22</v>
      </c>
      <c r="D5" s="212"/>
      <c r="E5" s="213"/>
      <c r="F5" s="213"/>
      <c r="G5" s="213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4"/>
      <c r="E6" s="215"/>
      <c r="F6" s="215"/>
      <c r="G6" s="215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1"/>
      <c r="E11" s="231"/>
      <c r="F11" s="231"/>
      <c r="G11" s="231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30"/>
      <c r="F15" s="230"/>
      <c r="G15" s="232"/>
      <c r="H15" s="232"/>
      <c r="I15" s="232" t="s">
        <v>30</v>
      </c>
      <c r="J15" s="233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5"/>
      <c r="F16" s="196"/>
      <c r="G16" s="195"/>
      <c r="H16" s="196"/>
      <c r="I16" s="195">
        <f>SUMIF(F49:F54,A16,I49:I54)+SUMIF(F49:F54,"PSU",I49:I54)</f>
        <v>0</v>
      </c>
      <c r="J16" s="197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5"/>
      <c r="F17" s="196"/>
      <c r="G17" s="195"/>
      <c r="H17" s="196"/>
      <c r="I17" s="195">
        <f>SUMIF(F49:F54,A17,I49:I54)</f>
        <v>0</v>
      </c>
      <c r="J17" s="197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5"/>
      <c r="F18" s="196"/>
      <c r="G18" s="195"/>
      <c r="H18" s="196"/>
      <c r="I18" s="195">
        <f>SUMIF(F49:F54,A18,I49:I54)</f>
        <v>0</v>
      </c>
      <c r="J18" s="197"/>
    </row>
    <row r="19" spans="1:10" ht="23.25" customHeight="1" x14ac:dyDescent="0.2">
      <c r="A19" s="139" t="s">
        <v>65</v>
      </c>
      <c r="B19" s="38" t="s">
        <v>28</v>
      </c>
      <c r="C19" s="62"/>
      <c r="D19" s="63"/>
      <c r="E19" s="195"/>
      <c r="F19" s="196"/>
      <c r="G19" s="195"/>
      <c r="H19" s="196"/>
      <c r="I19" s="195">
        <f>SUMIF(F49:F54,A19,I49:I54)</f>
        <v>0</v>
      </c>
      <c r="J19" s="197"/>
    </row>
    <row r="20" spans="1:10" ht="23.25" customHeight="1" x14ac:dyDescent="0.2">
      <c r="A20" s="139" t="s">
        <v>66</v>
      </c>
      <c r="B20" s="38" t="s">
        <v>29</v>
      </c>
      <c r="C20" s="62"/>
      <c r="D20" s="63"/>
      <c r="E20" s="195"/>
      <c r="F20" s="196"/>
      <c r="G20" s="195"/>
      <c r="H20" s="196"/>
      <c r="I20" s="195">
        <f>SUMIF(F49:F54,A20,I49:I54)</f>
        <v>0</v>
      </c>
      <c r="J20" s="197"/>
    </row>
    <row r="21" spans="1:10" ht="23.25" customHeight="1" x14ac:dyDescent="0.2">
      <c r="A21" s="2"/>
      <c r="B21" s="48" t="s">
        <v>30</v>
      </c>
      <c r="C21" s="64"/>
      <c r="D21" s="65"/>
      <c r="E21" s="198"/>
      <c r="F21" s="234"/>
      <c r="G21" s="198"/>
      <c r="H21" s="234"/>
      <c r="I21" s="198">
        <f>SUM(I16:J20)</f>
        <v>0</v>
      </c>
      <c r="J21" s="199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3">
        <f>ZakladDPHSniVypocet</f>
        <v>0</v>
      </c>
      <c r="H23" s="194"/>
      <c r="I23" s="19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1">
        <f>A23</f>
        <v>0</v>
      </c>
      <c r="H24" s="192"/>
      <c r="I24" s="19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3">
        <f>ZakladDPHZaklVypocet</f>
        <v>0</v>
      </c>
      <c r="H25" s="194"/>
      <c r="I25" s="19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1">
        <f>A25</f>
        <v>0</v>
      </c>
      <c r="H26" s="222"/>
      <c r="I26" s="22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3">
        <f>CenaCelkem-(ZakladDPHSni+DPHSni+ZakladDPHZakl+DPHZakl)</f>
        <v>0</v>
      </c>
      <c r="H27" s="223"/>
      <c r="I27" s="223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00">
        <f>ZakladDPHSniVypocet+ZakladDPHZaklVypocet</f>
        <v>0</v>
      </c>
      <c r="H28" s="201"/>
      <c r="I28" s="201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00">
        <f>A27</f>
        <v>0</v>
      </c>
      <c r="H29" s="200"/>
      <c r="I29" s="200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2"/>
      <c r="E34" s="203"/>
      <c r="G34" s="204"/>
      <c r="H34" s="205"/>
      <c r="I34" s="205"/>
      <c r="J34" s="25"/>
    </row>
    <row r="35" spans="1:10" ht="12.75" customHeight="1" x14ac:dyDescent="0.2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185"/>
      <c r="D39" s="185"/>
      <c r="E39" s="185"/>
      <c r="F39" s="100">
        <f>'SO01 D.1.4.D Pol'!AE77</f>
        <v>0</v>
      </c>
      <c r="G39" s="101">
        <f>'SO01 D.1.4.D Pol'!AF77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186" t="s">
        <v>43</v>
      </c>
      <c r="D40" s="186"/>
      <c r="E40" s="186"/>
      <c r="F40" s="105">
        <f>'SO01 D.1.4.D Pol'!AE77</f>
        <v>0</v>
      </c>
      <c r="G40" s="106">
        <f>'SO01 D.1.4.D Pol'!AF77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185" t="s">
        <v>41</v>
      </c>
      <c r="D41" s="185"/>
      <c r="E41" s="185"/>
      <c r="F41" s="109">
        <f>'SO01 D.1.4.D Pol'!AE77</f>
        <v>0</v>
      </c>
      <c r="G41" s="102">
        <f>'SO01 D.1.4.D Pol'!AF77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187" t="s">
        <v>49</v>
      </c>
      <c r="C42" s="188"/>
      <c r="D42" s="188"/>
      <c r="E42" s="189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52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53</v>
      </c>
      <c r="C49" s="183" t="s">
        <v>54</v>
      </c>
      <c r="D49" s="184"/>
      <c r="E49" s="184"/>
      <c r="F49" s="137" t="s">
        <v>26</v>
      </c>
      <c r="G49" s="130"/>
      <c r="H49" s="130"/>
      <c r="I49" s="130">
        <f>'SO01 D.1.4.D Pol'!G8</f>
        <v>0</v>
      </c>
      <c r="J49" s="135" t="str">
        <f>IF(I55=0,"",I49/I55*100)</f>
        <v/>
      </c>
    </row>
    <row r="50" spans="1:10" ht="36.75" customHeight="1" x14ac:dyDescent="0.2">
      <c r="A50" s="124"/>
      <c r="B50" s="129" t="s">
        <v>55</v>
      </c>
      <c r="C50" s="183" t="s">
        <v>56</v>
      </c>
      <c r="D50" s="184"/>
      <c r="E50" s="184"/>
      <c r="F50" s="137" t="s">
        <v>26</v>
      </c>
      <c r="G50" s="130"/>
      <c r="H50" s="130"/>
      <c r="I50" s="130">
        <f>'SO01 D.1.4.D Pol'!G13</f>
        <v>0</v>
      </c>
      <c r="J50" s="135" t="str">
        <f>IF(I55=0,"",I50/I55*100)</f>
        <v/>
      </c>
    </row>
    <row r="51" spans="1:10" ht="36.75" customHeight="1" x14ac:dyDescent="0.2">
      <c r="A51" s="124"/>
      <c r="B51" s="129" t="s">
        <v>57</v>
      </c>
      <c r="C51" s="183" t="s">
        <v>58</v>
      </c>
      <c r="D51" s="184"/>
      <c r="E51" s="184"/>
      <c r="F51" s="137" t="s">
        <v>26</v>
      </c>
      <c r="G51" s="130"/>
      <c r="H51" s="130"/>
      <c r="I51" s="130">
        <f>'SO01 D.1.4.D Pol'!G16</f>
        <v>0</v>
      </c>
      <c r="J51" s="135" t="str">
        <f>IF(I55=0,"",I51/I55*100)</f>
        <v/>
      </c>
    </row>
    <row r="52" spans="1:10" ht="36.75" customHeight="1" x14ac:dyDescent="0.2">
      <c r="A52" s="124"/>
      <c r="B52" s="129" t="s">
        <v>59</v>
      </c>
      <c r="C52" s="183" t="s">
        <v>60</v>
      </c>
      <c r="D52" s="184"/>
      <c r="E52" s="184"/>
      <c r="F52" s="137" t="s">
        <v>26</v>
      </c>
      <c r="G52" s="130"/>
      <c r="H52" s="130"/>
      <c r="I52" s="130">
        <f>'SO01 D.1.4.D Pol'!G18</f>
        <v>0</v>
      </c>
      <c r="J52" s="135" t="str">
        <f>IF(I55=0,"",I52/I55*100)</f>
        <v/>
      </c>
    </row>
    <row r="53" spans="1:10" ht="36.75" customHeight="1" x14ac:dyDescent="0.2">
      <c r="A53" s="124"/>
      <c r="B53" s="129" t="s">
        <v>61</v>
      </c>
      <c r="C53" s="183" t="s">
        <v>62</v>
      </c>
      <c r="D53" s="184"/>
      <c r="E53" s="184"/>
      <c r="F53" s="137" t="s">
        <v>27</v>
      </c>
      <c r="G53" s="130"/>
      <c r="H53" s="130"/>
      <c r="I53" s="130">
        <f>'SO01 D.1.4.D Pol'!G42</f>
        <v>0</v>
      </c>
      <c r="J53" s="135" t="str">
        <f>IF(I55=0,"",I53/I55*100)</f>
        <v/>
      </c>
    </row>
    <row r="54" spans="1:10" ht="36.75" customHeight="1" x14ac:dyDescent="0.2">
      <c r="A54" s="124"/>
      <c r="B54" s="129" t="s">
        <v>63</v>
      </c>
      <c r="C54" s="183" t="s">
        <v>64</v>
      </c>
      <c r="D54" s="184"/>
      <c r="E54" s="184"/>
      <c r="F54" s="137" t="s">
        <v>27</v>
      </c>
      <c r="G54" s="130"/>
      <c r="H54" s="130"/>
      <c r="I54" s="130">
        <f>'SO01 D.1.4.D Pol'!G53</f>
        <v>0</v>
      </c>
      <c r="J54" s="135" t="str">
        <f>IF(I55=0,"",I54/I55*100)</f>
        <v/>
      </c>
    </row>
    <row r="55" spans="1:10" ht="25.5" customHeight="1" x14ac:dyDescent="0.2">
      <c r="A55" s="125"/>
      <c r="B55" s="131" t="s">
        <v>1</v>
      </c>
      <c r="C55" s="132"/>
      <c r="D55" s="133"/>
      <c r="E55" s="133"/>
      <c r="F55" s="138"/>
      <c r="G55" s="134"/>
      <c r="H55" s="134"/>
      <c r="I55" s="134">
        <f>SUM(I49:I54)</f>
        <v>0</v>
      </c>
      <c r="J55" s="136">
        <f>SUM(J49:J54)</f>
        <v>0</v>
      </c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  <row r="58" spans="1:10" x14ac:dyDescent="0.2">
      <c r="F58" s="87"/>
      <c r="G58" s="87"/>
      <c r="H58" s="87"/>
      <c r="I58" s="87"/>
      <c r="J58" s="88"/>
    </row>
  </sheetData>
  <sheetProtection algorithmName="SHA-512" hashValue="Xs4up9O0gAKAEbBhHcywY2js8wzI/92UbSy26OmAZLtYlel2120U2hFkiw9P3MIHVJ8oFZgsb3nMNEYU0wnDTg==" saltValue="aPW6SwLrUJ6yJo1o8cHCT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7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8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9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B32F6-7650-45A6-9641-30347324CF38}">
  <sheetPr>
    <outlinePr summaryBelow="0"/>
  </sheetPr>
  <dimension ref="A1:BH4918"/>
  <sheetViews>
    <sheetView tabSelected="1" zoomScale="115" zoomScaleNormal="115" workbookViewId="0">
      <pane ySplit="7" topLeftCell="A59" activePane="bottomLeft" state="frozen"/>
      <selection pane="bottomLeft" activeCell="F61" sqref="F61"/>
    </sheetView>
  </sheetViews>
  <sheetFormatPr defaultRowHeight="12.75" outlineLevelRow="1" x14ac:dyDescent="0.2"/>
  <cols>
    <col min="1" max="1" width="3.42578125" customWidth="1"/>
    <col min="2" max="2" width="16" style="122" bestFit="1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180</v>
      </c>
      <c r="B1" s="251"/>
      <c r="C1" s="251"/>
      <c r="D1" s="251"/>
      <c r="E1" s="251"/>
      <c r="F1" s="251"/>
      <c r="G1" s="251"/>
      <c r="AG1" t="s">
        <v>67</v>
      </c>
    </row>
    <row r="2" spans="1:60" ht="15" customHeight="1" x14ac:dyDescent="0.2">
      <c r="A2" s="140" t="s">
        <v>7</v>
      </c>
      <c r="B2" s="49" t="s">
        <v>46</v>
      </c>
      <c r="C2" s="252" t="s">
        <v>47</v>
      </c>
      <c r="D2" s="253"/>
      <c r="E2" s="253"/>
      <c r="F2" s="253"/>
      <c r="G2" s="254"/>
      <c r="AG2" t="s">
        <v>68</v>
      </c>
    </row>
    <row r="3" spans="1:60" ht="15" customHeight="1" x14ac:dyDescent="0.2">
      <c r="A3" s="140" t="s">
        <v>8</v>
      </c>
      <c r="B3" s="49" t="s">
        <v>42</v>
      </c>
      <c r="C3" s="252" t="s">
        <v>194</v>
      </c>
      <c r="D3" s="253"/>
      <c r="E3" s="253"/>
      <c r="F3" s="253"/>
      <c r="G3" s="254"/>
      <c r="AC3" s="122" t="s">
        <v>68</v>
      </c>
      <c r="AG3" t="s">
        <v>69</v>
      </c>
    </row>
    <row r="4" spans="1:60" ht="15" customHeight="1" x14ac:dyDescent="0.2">
      <c r="A4" s="141" t="s">
        <v>9</v>
      </c>
      <c r="B4" s="142" t="s">
        <v>40</v>
      </c>
      <c r="C4" s="255" t="s">
        <v>195</v>
      </c>
      <c r="D4" s="256"/>
      <c r="E4" s="256"/>
      <c r="F4" s="256"/>
      <c r="G4" s="257"/>
      <c r="AG4" t="s">
        <v>70</v>
      </c>
    </row>
    <row r="5" spans="1:60" ht="15" customHeight="1" x14ac:dyDescent="0.2">
      <c r="D5" s="10"/>
    </row>
    <row r="6" spans="1:60" ht="38.25" x14ac:dyDescent="0.2">
      <c r="A6" s="144" t="s">
        <v>71</v>
      </c>
      <c r="B6" s="146" t="s">
        <v>72</v>
      </c>
      <c r="C6" s="146" t="s">
        <v>73</v>
      </c>
      <c r="D6" s="145" t="s">
        <v>74</v>
      </c>
      <c r="E6" s="144" t="s">
        <v>75</v>
      </c>
      <c r="F6" s="143" t="s">
        <v>76</v>
      </c>
      <c r="G6" s="144" t="s">
        <v>30</v>
      </c>
      <c r="H6" s="147" t="s">
        <v>31</v>
      </c>
      <c r="I6" s="147" t="s">
        <v>77</v>
      </c>
      <c r="J6" s="147" t="s">
        <v>32</v>
      </c>
      <c r="K6" s="147" t="s">
        <v>78</v>
      </c>
      <c r="L6" s="147" t="s">
        <v>79</v>
      </c>
      <c r="M6" s="147" t="s">
        <v>80</v>
      </c>
      <c r="N6" s="147" t="s">
        <v>81</v>
      </c>
      <c r="O6" s="147" t="s">
        <v>82</v>
      </c>
      <c r="P6" s="147" t="s">
        <v>83</v>
      </c>
      <c r="Q6" s="147" t="s">
        <v>84</v>
      </c>
      <c r="R6" s="147" t="s">
        <v>85</v>
      </c>
      <c r="S6" s="147" t="s">
        <v>86</v>
      </c>
      <c r="T6" s="147" t="s">
        <v>87</v>
      </c>
      <c r="U6" s="147" t="s">
        <v>88</v>
      </c>
      <c r="V6" s="147" t="s">
        <v>89</v>
      </c>
      <c r="W6" s="147" t="s">
        <v>90</v>
      </c>
      <c r="X6" s="147" t="s">
        <v>91</v>
      </c>
    </row>
    <row r="7" spans="1:60" ht="13.5" customHeight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8" t="s">
        <v>92</v>
      </c>
      <c r="B8" s="159" t="s">
        <v>53</v>
      </c>
      <c r="C8" s="171" t="s">
        <v>54</v>
      </c>
      <c r="D8" s="160"/>
      <c r="E8" s="161"/>
      <c r="F8" s="162"/>
      <c r="G8" s="163">
        <f>SUMIF(AG9:AG12,"&lt;&gt;NOR",G9:G12)</f>
        <v>0</v>
      </c>
      <c r="H8" s="157"/>
      <c r="I8" s="157">
        <f>SUM(I9:I12)</f>
        <v>0</v>
      </c>
      <c r="J8" s="157"/>
      <c r="K8" s="157">
        <f>SUM(K9:K12)</f>
        <v>0</v>
      </c>
      <c r="L8" s="157"/>
      <c r="M8" s="157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7"/>
      <c r="S8" s="157"/>
      <c r="T8" s="157"/>
      <c r="U8" s="157"/>
      <c r="V8" s="157">
        <f>SUM(V9:V12)</f>
        <v>0</v>
      </c>
      <c r="W8" s="157"/>
      <c r="X8" s="157"/>
      <c r="AG8" t="s">
        <v>93</v>
      </c>
    </row>
    <row r="9" spans="1:60" ht="22.5" outlineLevel="1" x14ac:dyDescent="0.2">
      <c r="A9" s="164">
        <v>1</v>
      </c>
      <c r="B9" s="165"/>
      <c r="C9" s="172" t="s">
        <v>99</v>
      </c>
      <c r="D9" s="166" t="s">
        <v>100</v>
      </c>
      <c r="E9" s="167">
        <v>12</v>
      </c>
      <c r="F9" s="168"/>
      <c r="G9" s="169">
        <f t="shared" ref="G9:G12" si="0">ROUND(E9*F9,2)</f>
        <v>0</v>
      </c>
      <c r="H9" s="156"/>
      <c r="I9" s="155">
        <f t="shared" ref="I9:I12" si="1">ROUND(E9*H9,2)</f>
        <v>0</v>
      </c>
      <c r="J9" s="156"/>
      <c r="K9" s="155">
        <f t="shared" ref="K9:K12" si="2">ROUND(E9*J9,2)</f>
        <v>0</v>
      </c>
      <c r="L9" s="155">
        <v>21</v>
      </c>
      <c r="M9" s="155">
        <f t="shared" ref="M9:M12" si="3">G9*(1+L9/100)</f>
        <v>0</v>
      </c>
      <c r="N9" s="155">
        <v>0</v>
      </c>
      <c r="O9" s="155">
        <f t="shared" ref="O9:O12" si="4">ROUND(E9*N9,2)</f>
        <v>0</v>
      </c>
      <c r="P9" s="155">
        <v>0</v>
      </c>
      <c r="Q9" s="155">
        <f t="shared" ref="Q9:Q12" si="5">ROUND(E9*P9,2)</f>
        <v>0</v>
      </c>
      <c r="R9" s="155"/>
      <c r="S9" s="155" t="s">
        <v>95</v>
      </c>
      <c r="T9" s="155" t="s">
        <v>101</v>
      </c>
      <c r="U9" s="155">
        <v>0</v>
      </c>
      <c r="V9" s="155">
        <f t="shared" ref="V9:V12" si="6">ROUND(E9*U9,2)</f>
        <v>0</v>
      </c>
      <c r="W9" s="155"/>
      <c r="X9" s="155" t="s">
        <v>97</v>
      </c>
      <c r="Y9" s="148"/>
      <c r="Z9" s="148"/>
      <c r="AA9" s="148"/>
      <c r="AB9" s="148"/>
      <c r="AC9" s="148"/>
      <c r="AD9" s="148"/>
      <c r="AE9" s="148"/>
      <c r="AF9" s="148"/>
      <c r="AG9" s="148" t="s">
        <v>98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64">
        <v>2</v>
      </c>
      <c r="B10" s="165"/>
      <c r="C10" s="172" t="s">
        <v>102</v>
      </c>
      <c r="D10" s="166" t="s">
        <v>100</v>
      </c>
      <c r="E10" s="167">
        <v>6</v>
      </c>
      <c r="F10" s="168"/>
      <c r="G10" s="169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95</v>
      </c>
      <c r="T10" s="155" t="s">
        <v>101</v>
      </c>
      <c r="U10" s="155">
        <v>0</v>
      </c>
      <c r="V10" s="155">
        <f t="shared" si="6"/>
        <v>0</v>
      </c>
      <c r="W10" s="155"/>
      <c r="X10" s="155" t="s">
        <v>97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98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4">
        <v>3</v>
      </c>
      <c r="B11" s="165"/>
      <c r="C11" s="172" t="s">
        <v>175</v>
      </c>
      <c r="D11" s="166" t="s">
        <v>100</v>
      </c>
      <c r="E11" s="167">
        <v>59</v>
      </c>
      <c r="F11" s="168"/>
      <c r="G11" s="169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95</v>
      </c>
      <c r="T11" s="155" t="s">
        <v>101</v>
      </c>
      <c r="U11" s="155">
        <v>0</v>
      </c>
      <c r="V11" s="155">
        <f t="shared" si="6"/>
        <v>0</v>
      </c>
      <c r="W11" s="155"/>
      <c r="X11" s="155" t="s">
        <v>97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64">
        <v>4</v>
      </c>
      <c r="B12" s="165"/>
      <c r="C12" s="172" t="s">
        <v>103</v>
      </c>
      <c r="D12" s="166" t="s">
        <v>100</v>
      </c>
      <c r="E12" s="167">
        <v>59</v>
      </c>
      <c r="F12" s="168"/>
      <c r="G12" s="169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95</v>
      </c>
      <c r="T12" s="155" t="s">
        <v>101</v>
      </c>
      <c r="U12" s="155">
        <v>0</v>
      </c>
      <c r="V12" s="155">
        <f t="shared" si="6"/>
        <v>0</v>
      </c>
      <c r="W12" s="155"/>
      <c r="X12" s="155" t="s">
        <v>97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8" t="s">
        <v>92</v>
      </c>
      <c r="B13" s="159" t="s">
        <v>55</v>
      </c>
      <c r="C13" s="171" t="s">
        <v>56</v>
      </c>
      <c r="D13" s="160"/>
      <c r="E13" s="161"/>
      <c r="F13" s="162"/>
      <c r="G13" s="163">
        <f>SUMIF(AG14:AG15,"&lt;&gt;NOR",G14:G15)</f>
        <v>0</v>
      </c>
      <c r="H13" s="157"/>
      <c r="I13" s="157">
        <f>SUM(I14:I15)</f>
        <v>0</v>
      </c>
      <c r="J13" s="157"/>
      <c r="K13" s="157">
        <f>SUM(K14:K15)</f>
        <v>0</v>
      </c>
      <c r="L13" s="157"/>
      <c r="M13" s="157">
        <f>SUM(M14:M15)</f>
        <v>0</v>
      </c>
      <c r="N13" s="157"/>
      <c r="O13" s="157">
        <f>SUM(O14:O15)</f>
        <v>0</v>
      </c>
      <c r="P13" s="157"/>
      <c r="Q13" s="157">
        <f>SUM(Q14:Q15)</f>
        <v>0</v>
      </c>
      <c r="R13" s="157"/>
      <c r="S13" s="157"/>
      <c r="T13" s="157"/>
      <c r="U13" s="157"/>
      <c r="V13" s="157">
        <f>SUM(V14:V15)</f>
        <v>0</v>
      </c>
      <c r="W13" s="157"/>
      <c r="X13" s="157"/>
      <c r="Z13" s="148"/>
      <c r="AA13" s="148"/>
      <c r="AG13" t="s">
        <v>93</v>
      </c>
    </row>
    <row r="14" spans="1:60" ht="22.5" outlineLevel="1" x14ac:dyDescent="0.2">
      <c r="A14" s="164">
        <v>5</v>
      </c>
      <c r="B14" s="165"/>
      <c r="C14" s="172" t="s">
        <v>104</v>
      </c>
      <c r="D14" s="166" t="s">
        <v>100</v>
      </c>
      <c r="E14" s="167">
        <v>118</v>
      </c>
      <c r="F14" s="168"/>
      <c r="G14" s="169">
        <f t="shared" ref="G14" si="7">ROUND(E14*F14,2)</f>
        <v>0</v>
      </c>
      <c r="H14" s="156"/>
      <c r="I14" s="155">
        <f t="shared" ref="I14" si="8">ROUND(E14*H14,2)</f>
        <v>0</v>
      </c>
      <c r="J14" s="156"/>
      <c r="K14" s="155">
        <f t="shared" ref="K14" si="9">ROUND(E14*J14,2)</f>
        <v>0</v>
      </c>
      <c r="L14" s="155">
        <v>21</v>
      </c>
      <c r="M14" s="155">
        <f t="shared" ref="M14" si="10">G14*(1+L14/100)</f>
        <v>0</v>
      </c>
      <c r="N14" s="155">
        <v>0</v>
      </c>
      <c r="O14" s="155">
        <f t="shared" ref="O14" si="11">ROUND(E14*N14,2)</f>
        <v>0</v>
      </c>
      <c r="P14" s="155">
        <v>0</v>
      </c>
      <c r="Q14" s="155">
        <f t="shared" ref="Q14" si="12">ROUND(E14*P14,2)</f>
        <v>0</v>
      </c>
      <c r="R14" s="155"/>
      <c r="S14" s="155" t="s">
        <v>95</v>
      </c>
      <c r="T14" s="155" t="s">
        <v>101</v>
      </c>
      <c r="U14" s="155">
        <v>0</v>
      </c>
      <c r="V14" s="155">
        <f t="shared" ref="V14" si="13">ROUND(E14*U14,2)</f>
        <v>0</v>
      </c>
      <c r="W14" s="155"/>
      <c r="X14" s="155" t="s">
        <v>97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98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4">
        <v>6</v>
      </c>
      <c r="B15" s="165"/>
      <c r="C15" s="172" t="s">
        <v>105</v>
      </c>
      <c r="D15" s="166" t="s">
        <v>100</v>
      </c>
      <c r="E15" s="167">
        <v>61</v>
      </c>
      <c r="F15" s="168"/>
      <c r="G15" s="169">
        <f t="shared" ref="G15" si="14">ROUND(E15*F15,2)</f>
        <v>0</v>
      </c>
      <c r="H15" s="156"/>
      <c r="I15" s="155">
        <f t="shared" ref="I15" si="15">ROUND(E15*H15,2)</f>
        <v>0</v>
      </c>
      <c r="J15" s="156"/>
      <c r="K15" s="155">
        <f t="shared" ref="K15" si="16">ROUND(E15*J15,2)</f>
        <v>0</v>
      </c>
      <c r="L15" s="155">
        <v>21</v>
      </c>
      <c r="M15" s="155">
        <f t="shared" ref="M15" si="17">G15*(1+L15/100)</f>
        <v>0</v>
      </c>
      <c r="N15" s="155">
        <v>0</v>
      </c>
      <c r="O15" s="155">
        <f t="shared" ref="O15" si="18">ROUND(E15*N15,2)</f>
        <v>0</v>
      </c>
      <c r="P15" s="155">
        <v>0</v>
      </c>
      <c r="Q15" s="155">
        <f t="shared" ref="Q15" si="19">ROUND(E15*P15,2)</f>
        <v>0</v>
      </c>
      <c r="R15" s="155"/>
      <c r="S15" s="155" t="s">
        <v>95</v>
      </c>
      <c r="T15" s="155" t="s">
        <v>101</v>
      </c>
      <c r="U15" s="155">
        <v>0</v>
      </c>
      <c r="V15" s="155">
        <f t="shared" ref="V15" si="20">ROUND(E15*U15,2)</f>
        <v>0</v>
      </c>
      <c r="W15" s="155"/>
      <c r="X15" s="155" t="s">
        <v>97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98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8" t="s">
        <v>92</v>
      </c>
      <c r="B16" s="159" t="s">
        <v>57</v>
      </c>
      <c r="C16" s="171" t="s">
        <v>58</v>
      </c>
      <c r="D16" s="160"/>
      <c r="E16" s="161"/>
      <c r="F16" s="162"/>
      <c r="G16" s="163">
        <f>SUMIF(AG17:AG17,"&lt;&gt;NOR",G17:G17)</f>
        <v>0</v>
      </c>
      <c r="H16" s="157"/>
      <c r="I16" s="157">
        <f>SUM(I17:I17)</f>
        <v>0</v>
      </c>
      <c r="J16" s="157"/>
      <c r="K16" s="157">
        <f>SUM(K17:K17)</f>
        <v>0</v>
      </c>
      <c r="L16" s="157"/>
      <c r="M16" s="157">
        <f>SUM(M17:M17)</f>
        <v>0</v>
      </c>
      <c r="N16" s="157"/>
      <c r="O16" s="157">
        <f>SUM(O17:O17)</f>
        <v>0</v>
      </c>
      <c r="P16" s="157"/>
      <c r="Q16" s="157">
        <f>SUM(Q17:Q17)</f>
        <v>0</v>
      </c>
      <c r="R16" s="157"/>
      <c r="S16" s="157"/>
      <c r="T16" s="157"/>
      <c r="U16" s="157"/>
      <c r="V16" s="157">
        <f>SUM(V17:V17)</f>
        <v>0</v>
      </c>
      <c r="W16" s="157"/>
      <c r="X16" s="157"/>
      <c r="Z16" s="148"/>
      <c r="AA16" s="148"/>
      <c r="AG16" t="s">
        <v>93</v>
      </c>
    </row>
    <row r="17" spans="1:60" ht="22.5" outlineLevel="1" x14ac:dyDescent="0.2">
      <c r="A17" s="164">
        <v>7</v>
      </c>
      <c r="B17" s="165" t="s">
        <v>106</v>
      </c>
      <c r="C17" s="172" t="s">
        <v>107</v>
      </c>
      <c r="D17" s="166" t="s">
        <v>100</v>
      </c>
      <c r="E17" s="167">
        <v>6</v>
      </c>
      <c r="F17" s="168"/>
      <c r="G17" s="169">
        <f>ROUND(E17*F17,2)</f>
        <v>0</v>
      </c>
      <c r="H17" s="156"/>
      <c r="I17" s="155">
        <f>ROUND(E17*H17,2)</f>
        <v>0</v>
      </c>
      <c r="J17" s="156"/>
      <c r="K17" s="155">
        <f>ROUND(E17*J17,2)</f>
        <v>0</v>
      </c>
      <c r="L17" s="155">
        <v>21</v>
      </c>
      <c r="M17" s="155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5"/>
      <c r="S17" s="155" t="s">
        <v>95</v>
      </c>
      <c r="T17" s="155" t="s">
        <v>96</v>
      </c>
      <c r="U17" s="155">
        <v>0</v>
      </c>
      <c r="V17" s="155">
        <f>ROUND(E17*U17,2)</f>
        <v>0</v>
      </c>
      <c r="W17" s="155"/>
      <c r="X17" s="155" t="s">
        <v>97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98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8" t="s">
        <v>92</v>
      </c>
      <c r="B18" s="159" t="s">
        <v>59</v>
      </c>
      <c r="C18" s="171" t="s">
        <v>60</v>
      </c>
      <c r="D18" s="160"/>
      <c r="E18" s="161"/>
      <c r="F18" s="162"/>
      <c r="G18" s="163">
        <f>SUMIF(AG19:AG41,"&lt;&gt;NOR",G19:G41)</f>
        <v>0</v>
      </c>
      <c r="H18" s="157"/>
      <c r="I18" s="157">
        <f>SUM(I19:I41)</f>
        <v>0</v>
      </c>
      <c r="J18" s="157"/>
      <c r="K18" s="157">
        <f>SUM(K19:K41)</f>
        <v>0</v>
      </c>
      <c r="L18" s="157"/>
      <c r="M18" s="157">
        <f>SUM(M19:M41)</f>
        <v>0</v>
      </c>
      <c r="N18" s="157"/>
      <c r="O18" s="157">
        <f>SUM(O19:O41)</f>
        <v>0</v>
      </c>
      <c r="P18" s="157"/>
      <c r="Q18" s="157">
        <f>SUM(Q19:Q41)</f>
        <v>0</v>
      </c>
      <c r="R18" s="157"/>
      <c r="S18" s="157"/>
      <c r="T18" s="157"/>
      <c r="U18" s="157"/>
      <c r="V18" s="157">
        <f>SUM(V19:V41)</f>
        <v>0</v>
      </c>
      <c r="W18" s="157"/>
      <c r="X18" s="157"/>
      <c r="Z18" s="148"/>
      <c r="AA18" s="148"/>
      <c r="AG18" t="s">
        <v>93</v>
      </c>
    </row>
    <row r="19" spans="1:60" outlineLevel="1" x14ac:dyDescent="0.2">
      <c r="A19" s="164">
        <v>8</v>
      </c>
      <c r="B19" s="165"/>
      <c r="C19" s="172" t="s">
        <v>110</v>
      </c>
      <c r="D19" s="166" t="s">
        <v>111</v>
      </c>
      <c r="E19" s="167">
        <v>1103</v>
      </c>
      <c r="F19" s="168"/>
      <c r="G19" s="169">
        <f t="shared" ref="G19:G41" si="21">ROUND(E19*F19,2)</f>
        <v>0</v>
      </c>
      <c r="H19" s="156"/>
      <c r="I19" s="155">
        <f t="shared" ref="I19:I41" si="22">ROUND(E19*H19,2)</f>
        <v>0</v>
      </c>
      <c r="J19" s="156"/>
      <c r="K19" s="155">
        <f t="shared" ref="K19:K41" si="23">ROUND(E19*J19,2)</f>
        <v>0</v>
      </c>
      <c r="L19" s="155">
        <v>21</v>
      </c>
      <c r="M19" s="155">
        <f t="shared" ref="M19:M41" si="24">G19*(1+L19/100)</f>
        <v>0</v>
      </c>
      <c r="N19" s="155">
        <v>0</v>
      </c>
      <c r="O19" s="155">
        <f t="shared" ref="O19:O41" si="25">ROUND(E19*N19,2)</f>
        <v>0</v>
      </c>
      <c r="P19" s="155">
        <v>0</v>
      </c>
      <c r="Q19" s="155">
        <f t="shared" ref="Q19:Q41" si="26">ROUND(E19*P19,2)</f>
        <v>0</v>
      </c>
      <c r="R19" s="155"/>
      <c r="S19" s="155" t="s">
        <v>95</v>
      </c>
      <c r="T19" s="155" t="s">
        <v>96</v>
      </c>
      <c r="U19" s="155">
        <v>0</v>
      </c>
      <c r="V19" s="155">
        <f t="shared" ref="V19:V41" si="27">ROUND(E19*U19,2)</f>
        <v>0</v>
      </c>
      <c r="W19" s="155"/>
      <c r="X19" s="155" t="s">
        <v>97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98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64">
        <v>9</v>
      </c>
      <c r="B20" s="165"/>
      <c r="C20" s="172" t="s">
        <v>112</v>
      </c>
      <c r="D20" s="166" t="s">
        <v>111</v>
      </c>
      <c r="E20" s="167">
        <v>262</v>
      </c>
      <c r="F20" s="168"/>
      <c r="G20" s="169">
        <f t="shared" si="21"/>
        <v>0</v>
      </c>
      <c r="H20" s="156"/>
      <c r="I20" s="155">
        <f t="shared" si="22"/>
        <v>0</v>
      </c>
      <c r="J20" s="156"/>
      <c r="K20" s="155">
        <f t="shared" si="23"/>
        <v>0</v>
      </c>
      <c r="L20" s="155">
        <v>21</v>
      </c>
      <c r="M20" s="155">
        <f t="shared" si="24"/>
        <v>0</v>
      </c>
      <c r="N20" s="155">
        <v>0</v>
      </c>
      <c r="O20" s="155">
        <f t="shared" si="25"/>
        <v>0</v>
      </c>
      <c r="P20" s="155">
        <v>0</v>
      </c>
      <c r="Q20" s="155">
        <f t="shared" si="26"/>
        <v>0</v>
      </c>
      <c r="R20" s="155"/>
      <c r="S20" s="155" t="s">
        <v>95</v>
      </c>
      <c r="T20" s="155" t="s">
        <v>96</v>
      </c>
      <c r="U20" s="155">
        <v>0</v>
      </c>
      <c r="V20" s="155">
        <f t="shared" si="27"/>
        <v>0</v>
      </c>
      <c r="W20" s="155"/>
      <c r="X20" s="155" t="s">
        <v>97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98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4">
        <v>10</v>
      </c>
      <c r="B21" s="165"/>
      <c r="C21" s="172" t="s">
        <v>113</v>
      </c>
      <c r="D21" s="166" t="s">
        <v>111</v>
      </c>
      <c r="E21" s="167">
        <v>766</v>
      </c>
      <c r="F21" s="168"/>
      <c r="G21" s="169">
        <f t="shared" si="21"/>
        <v>0</v>
      </c>
      <c r="H21" s="156"/>
      <c r="I21" s="155">
        <f t="shared" si="22"/>
        <v>0</v>
      </c>
      <c r="J21" s="156"/>
      <c r="K21" s="155">
        <f t="shared" si="23"/>
        <v>0</v>
      </c>
      <c r="L21" s="155">
        <v>21</v>
      </c>
      <c r="M21" s="155">
        <f t="shared" si="24"/>
        <v>0</v>
      </c>
      <c r="N21" s="155">
        <v>0</v>
      </c>
      <c r="O21" s="155">
        <f t="shared" si="25"/>
        <v>0</v>
      </c>
      <c r="P21" s="155">
        <v>0</v>
      </c>
      <c r="Q21" s="155">
        <f t="shared" si="26"/>
        <v>0</v>
      </c>
      <c r="R21" s="155"/>
      <c r="S21" s="155" t="s">
        <v>95</v>
      </c>
      <c r="T21" s="155" t="s">
        <v>96</v>
      </c>
      <c r="U21" s="155">
        <v>0</v>
      </c>
      <c r="V21" s="155">
        <f t="shared" si="27"/>
        <v>0</v>
      </c>
      <c r="W21" s="155"/>
      <c r="X21" s="155" t="s">
        <v>97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98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64">
        <v>11</v>
      </c>
      <c r="B22" s="165"/>
      <c r="C22" s="172" t="s">
        <v>114</v>
      </c>
      <c r="D22" s="166" t="s">
        <v>111</v>
      </c>
      <c r="E22" s="167">
        <v>1377</v>
      </c>
      <c r="F22" s="168"/>
      <c r="G22" s="169">
        <f t="shared" si="21"/>
        <v>0</v>
      </c>
      <c r="H22" s="156"/>
      <c r="I22" s="155">
        <f t="shared" si="22"/>
        <v>0</v>
      </c>
      <c r="J22" s="156"/>
      <c r="K22" s="155">
        <f t="shared" si="23"/>
        <v>0</v>
      </c>
      <c r="L22" s="155">
        <v>21</v>
      </c>
      <c r="M22" s="155">
        <f t="shared" si="24"/>
        <v>0</v>
      </c>
      <c r="N22" s="155">
        <v>0</v>
      </c>
      <c r="O22" s="155">
        <f t="shared" si="25"/>
        <v>0</v>
      </c>
      <c r="P22" s="155">
        <v>0</v>
      </c>
      <c r="Q22" s="155">
        <f t="shared" si="26"/>
        <v>0</v>
      </c>
      <c r="R22" s="155"/>
      <c r="S22" s="155" t="s">
        <v>95</v>
      </c>
      <c r="T22" s="155" t="s">
        <v>96</v>
      </c>
      <c r="U22" s="155">
        <v>0</v>
      </c>
      <c r="V22" s="155">
        <f t="shared" si="27"/>
        <v>0</v>
      </c>
      <c r="W22" s="155"/>
      <c r="X22" s="155" t="s">
        <v>97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98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64">
        <v>12</v>
      </c>
      <c r="B23" s="165"/>
      <c r="C23" s="172" t="s">
        <v>115</v>
      </c>
      <c r="D23" s="166" t="s">
        <v>111</v>
      </c>
      <c r="E23" s="167">
        <v>5</v>
      </c>
      <c r="F23" s="168"/>
      <c r="G23" s="169">
        <f t="shared" si="21"/>
        <v>0</v>
      </c>
      <c r="H23" s="156"/>
      <c r="I23" s="155">
        <f t="shared" si="22"/>
        <v>0</v>
      </c>
      <c r="J23" s="156"/>
      <c r="K23" s="155">
        <f t="shared" si="23"/>
        <v>0</v>
      </c>
      <c r="L23" s="155">
        <v>21</v>
      </c>
      <c r="M23" s="155">
        <f t="shared" si="24"/>
        <v>0</v>
      </c>
      <c r="N23" s="155">
        <v>6.0000000000000002E-5</v>
      </c>
      <c r="O23" s="155">
        <f t="shared" si="25"/>
        <v>0</v>
      </c>
      <c r="P23" s="155">
        <v>0</v>
      </c>
      <c r="Q23" s="155">
        <f t="shared" si="26"/>
        <v>0</v>
      </c>
      <c r="R23" s="155" t="s">
        <v>108</v>
      </c>
      <c r="S23" s="155" t="s">
        <v>109</v>
      </c>
      <c r="T23" s="155" t="s">
        <v>96</v>
      </c>
      <c r="U23" s="155">
        <v>0</v>
      </c>
      <c r="V23" s="155">
        <f t="shared" si="27"/>
        <v>0</v>
      </c>
      <c r="W23" s="155"/>
      <c r="X23" s="155" t="s">
        <v>97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98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4">
        <v>13</v>
      </c>
      <c r="B24" s="165"/>
      <c r="C24" s="172" t="s">
        <v>116</v>
      </c>
      <c r="D24" s="166" t="s">
        <v>111</v>
      </c>
      <c r="E24" s="167">
        <v>236</v>
      </c>
      <c r="F24" s="168"/>
      <c r="G24" s="169">
        <f t="shared" si="21"/>
        <v>0</v>
      </c>
      <c r="H24" s="156"/>
      <c r="I24" s="155">
        <f t="shared" si="22"/>
        <v>0</v>
      </c>
      <c r="J24" s="156"/>
      <c r="K24" s="155">
        <f t="shared" si="23"/>
        <v>0</v>
      </c>
      <c r="L24" s="155">
        <v>21</v>
      </c>
      <c r="M24" s="155">
        <f t="shared" si="24"/>
        <v>0</v>
      </c>
      <c r="N24" s="155">
        <v>0</v>
      </c>
      <c r="O24" s="155">
        <f t="shared" si="25"/>
        <v>0</v>
      </c>
      <c r="P24" s="155">
        <v>0</v>
      </c>
      <c r="Q24" s="155">
        <f t="shared" si="26"/>
        <v>0</v>
      </c>
      <c r="R24" s="155"/>
      <c r="S24" s="155" t="s">
        <v>95</v>
      </c>
      <c r="T24" s="155" t="s">
        <v>96</v>
      </c>
      <c r="U24" s="155">
        <v>0</v>
      </c>
      <c r="V24" s="155">
        <f t="shared" si="27"/>
        <v>0</v>
      </c>
      <c r="W24" s="155"/>
      <c r="X24" s="155" t="s">
        <v>97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98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64">
        <v>14</v>
      </c>
      <c r="B25" s="165"/>
      <c r="C25" s="172" t="s">
        <v>117</v>
      </c>
      <c r="D25" s="166" t="s">
        <v>111</v>
      </c>
      <c r="E25" s="167">
        <v>200</v>
      </c>
      <c r="F25" s="168"/>
      <c r="G25" s="169">
        <f t="shared" si="21"/>
        <v>0</v>
      </c>
      <c r="H25" s="156"/>
      <c r="I25" s="155">
        <f t="shared" si="22"/>
        <v>0</v>
      </c>
      <c r="J25" s="156"/>
      <c r="K25" s="155">
        <f t="shared" si="23"/>
        <v>0</v>
      </c>
      <c r="L25" s="155">
        <v>21</v>
      </c>
      <c r="M25" s="155">
        <f t="shared" si="24"/>
        <v>0</v>
      </c>
      <c r="N25" s="155">
        <v>0</v>
      </c>
      <c r="O25" s="155">
        <f t="shared" si="25"/>
        <v>0</v>
      </c>
      <c r="P25" s="155">
        <v>0</v>
      </c>
      <c r="Q25" s="155">
        <f t="shared" si="26"/>
        <v>0</v>
      </c>
      <c r="R25" s="155"/>
      <c r="S25" s="155" t="s">
        <v>95</v>
      </c>
      <c r="T25" s="155" t="s">
        <v>96</v>
      </c>
      <c r="U25" s="155">
        <v>0</v>
      </c>
      <c r="V25" s="155">
        <f t="shared" si="27"/>
        <v>0</v>
      </c>
      <c r="W25" s="155"/>
      <c r="X25" s="155" t="s">
        <v>97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4">
        <v>15</v>
      </c>
      <c r="B26" s="165"/>
      <c r="C26" s="172" t="s">
        <v>118</v>
      </c>
      <c r="D26" s="166" t="s">
        <v>100</v>
      </c>
      <c r="E26" s="167">
        <v>472</v>
      </c>
      <c r="F26" s="168"/>
      <c r="G26" s="169">
        <f t="shared" si="21"/>
        <v>0</v>
      </c>
      <c r="H26" s="156"/>
      <c r="I26" s="155">
        <f t="shared" si="22"/>
        <v>0</v>
      </c>
      <c r="J26" s="156"/>
      <c r="K26" s="155">
        <f t="shared" si="23"/>
        <v>0</v>
      </c>
      <c r="L26" s="155">
        <v>21</v>
      </c>
      <c r="M26" s="155">
        <f t="shared" si="24"/>
        <v>0</v>
      </c>
      <c r="N26" s="155">
        <v>0</v>
      </c>
      <c r="O26" s="155">
        <f t="shared" si="25"/>
        <v>0</v>
      </c>
      <c r="P26" s="155">
        <v>0</v>
      </c>
      <c r="Q26" s="155">
        <f t="shared" si="26"/>
        <v>0</v>
      </c>
      <c r="R26" s="155"/>
      <c r="S26" s="155" t="s">
        <v>95</v>
      </c>
      <c r="T26" s="155" t="s">
        <v>96</v>
      </c>
      <c r="U26" s="155">
        <v>0</v>
      </c>
      <c r="V26" s="155">
        <f t="shared" si="27"/>
        <v>0</v>
      </c>
      <c r="W26" s="155"/>
      <c r="X26" s="155" t="s">
        <v>97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4">
        <v>16</v>
      </c>
      <c r="B27" s="165"/>
      <c r="C27" s="172" t="s">
        <v>119</v>
      </c>
      <c r="D27" s="166" t="s">
        <v>100</v>
      </c>
      <c r="E27" s="167">
        <v>400</v>
      </c>
      <c r="F27" s="168"/>
      <c r="G27" s="169">
        <f t="shared" si="21"/>
        <v>0</v>
      </c>
      <c r="H27" s="156"/>
      <c r="I27" s="155">
        <f t="shared" si="22"/>
        <v>0</v>
      </c>
      <c r="J27" s="156"/>
      <c r="K27" s="155">
        <f t="shared" si="23"/>
        <v>0</v>
      </c>
      <c r="L27" s="155">
        <v>21</v>
      </c>
      <c r="M27" s="155">
        <f t="shared" si="24"/>
        <v>0</v>
      </c>
      <c r="N27" s="155">
        <v>0</v>
      </c>
      <c r="O27" s="155">
        <f t="shared" si="25"/>
        <v>0</v>
      </c>
      <c r="P27" s="155">
        <v>0</v>
      </c>
      <c r="Q27" s="155">
        <f t="shared" si="26"/>
        <v>0</v>
      </c>
      <c r="R27" s="155"/>
      <c r="S27" s="155" t="s">
        <v>95</v>
      </c>
      <c r="T27" s="155" t="s">
        <v>96</v>
      </c>
      <c r="U27" s="155">
        <v>0</v>
      </c>
      <c r="V27" s="155">
        <f t="shared" si="27"/>
        <v>0</v>
      </c>
      <c r="W27" s="155"/>
      <c r="X27" s="155" t="s">
        <v>97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64">
        <v>17</v>
      </c>
      <c r="B28" s="165"/>
      <c r="C28" s="172" t="s">
        <v>120</v>
      </c>
      <c r="D28" s="166" t="s">
        <v>111</v>
      </c>
      <c r="E28" s="167">
        <v>100</v>
      </c>
      <c r="F28" s="168"/>
      <c r="G28" s="169">
        <f t="shared" si="21"/>
        <v>0</v>
      </c>
      <c r="H28" s="156"/>
      <c r="I28" s="155">
        <f t="shared" si="22"/>
        <v>0</v>
      </c>
      <c r="J28" s="156"/>
      <c r="K28" s="155">
        <f t="shared" si="23"/>
        <v>0</v>
      </c>
      <c r="L28" s="155">
        <v>21</v>
      </c>
      <c r="M28" s="155">
        <f t="shared" si="24"/>
        <v>0</v>
      </c>
      <c r="N28" s="155">
        <v>0</v>
      </c>
      <c r="O28" s="155">
        <f t="shared" si="25"/>
        <v>0</v>
      </c>
      <c r="P28" s="155">
        <v>0</v>
      </c>
      <c r="Q28" s="155">
        <f t="shared" si="26"/>
        <v>0</v>
      </c>
      <c r="R28" s="155"/>
      <c r="S28" s="155" t="s">
        <v>95</v>
      </c>
      <c r="T28" s="155" t="s">
        <v>96</v>
      </c>
      <c r="U28" s="155">
        <v>0</v>
      </c>
      <c r="V28" s="155">
        <f t="shared" si="27"/>
        <v>0</v>
      </c>
      <c r="W28" s="155"/>
      <c r="X28" s="155" t="s">
        <v>97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98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4">
        <v>18</v>
      </c>
      <c r="B29" s="165"/>
      <c r="C29" s="172" t="s">
        <v>121</v>
      </c>
      <c r="D29" s="166" t="s">
        <v>111</v>
      </c>
      <c r="E29" s="167">
        <v>75</v>
      </c>
      <c r="F29" s="168"/>
      <c r="G29" s="169">
        <f t="shared" si="21"/>
        <v>0</v>
      </c>
      <c r="H29" s="156"/>
      <c r="I29" s="155">
        <f t="shared" si="22"/>
        <v>0</v>
      </c>
      <c r="J29" s="156"/>
      <c r="K29" s="155">
        <f t="shared" si="23"/>
        <v>0</v>
      </c>
      <c r="L29" s="155">
        <v>21</v>
      </c>
      <c r="M29" s="155">
        <f t="shared" si="24"/>
        <v>0</v>
      </c>
      <c r="N29" s="155">
        <v>0</v>
      </c>
      <c r="O29" s="155">
        <f t="shared" si="25"/>
        <v>0</v>
      </c>
      <c r="P29" s="155">
        <v>0</v>
      </c>
      <c r="Q29" s="155">
        <f t="shared" si="26"/>
        <v>0</v>
      </c>
      <c r="R29" s="155"/>
      <c r="S29" s="155" t="s">
        <v>95</v>
      </c>
      <c r="T29" s="155" t="s">
        <v>96</v>
      </c>
      <c r="U29" s="155">
        <v>0</v>
      </c>
      <c r="V29" s="155">
        <f t="shared" si="27"/>
        <v>0</v>
      </c>
      <c r="W29" s="155"/>
      <c r="X29" s="155" t="s">
        <v>97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98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4">
        <v>19</v>
      </c>
      <c r="B30" s="165"/>
      <c r="C30" s="172" t="s">
        <v>122</v>
      </c>
      <c r="D30" s="166" t="s">
        <v>100</v>
      </c>
      <c r="E30" s="167">
        <v>40</v>
      </c>
      <c r="F30" s="168"/>
      <c r="G30" s="169">
        <f t="shared" si="21"/>
        <v>0</v>
      </c>
      <c r="H30" s="156"/>
      <c r="I30" s="155">
        <f t="shared" si="22"/>
        <v>0</v>
      </c>
      <c r="J30" s="156"/>
      <c r="K30" s="155">
        <f t="shared" si="23"/>
        <v>0</v>
      </c>
      <c r="L30" s="155">
        <v>21</v>
      </c>
      <c r="M30" s="155">
        <f t="shared" si="24"/>
        <v>0</v>
      </c>
      <c r="N30" s="155">
        <v>0</v>
      </c>
      <c r="O30" s="155">
        <f t="shared" si="25"/>
        <v>0</v>
      </c>
      <c r="P30" s="155">
        <v>0</v>
      </c>
      <c r="Q30" s="155">
        <f t="shared" si="26"/>
        <v>0</v>
      </c>
      <c r="R30" s="155"/>
      <c r="S30" s="155" t="s">
        <v>95</v>
      </c>
      <c r="T30" s="155" t="s">
        <v>96</v>
      </c>
      <c r="U30" s="155">
        <v>0</v>
      </c>
      <c r="V30" s="155">
        <f t="shared" si="27"/>
        <v>0</v>
      </c>
      <c r="W30" s="155"/>
      <c r="X30" s="155" t="s">
        <v>97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98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64">
        <v>20</v>
      </c>
      <c r="B31" s="165"/>
      <c r="C31" s="172" t="s">
        <v>123</v>
      </c>
      <c r="D31" s="166" t="s">
        <v>111</v>
      </c>
      <c r="E31" s="167">
        <v>8</v>
      </c>
      <c r="F31" s="168"/>
      <c r="G31" s="169">
        <f t="shared" si="21"/>
        <v>0</v>
      </c>
      <c r="H31" s="156"/>
      <c r="I31" s="155">
        <f t="shared" si="22"/>
        <v>0</v>
      </c>
      <c r="J31" s="156"/>
      <c r="K31" s="155">
        <f t="shared" si="23"/>
        <v>0</v>
      </c>
      <c r="L31" s="155">
        <v>21</v>
      </c>
      <c r="M31" s="155">
        <f t="shared" si="24"/>
        <v>0</v>
      </c>
      <c r="N31" s="155">
        <v>0</v>
      </c>
      <c r="O31" s="155">
        <f t="shared" si="25"/>
        <v>0</v>
      </c>
      <c r="P31" s="155">
        <v>0</v>
      </c>
      <c r="Q31" s="155">
        <f t="shared" si="26"/>
        <v>0</v>
      </c>
      <c r="R31" s="155"/>
      <c r="S31" s="155" t="s">
        <v>95</v>
      </c>
      <c r="T31" s="155" t="s">
        <v>96</v>
      </c>
      <c r="U31" s="155">
        <v>0</v>
      </c>
      <c r="V31" s="155">
        <f t="shared" si="27"/>
        <v>0</v>
      </c>
      <c r="W31" s="155"/>
      <c r="X31" s="155" t="s">
        <v>97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98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64">
        <v>21</v>
      </c>
      <c r="B32" s="165"/>
      <c r="C32" s="172" t="s">
        <v>124</v>
      </c>
      <c r="D32" s="166" t="s">
        <v>111</v>
      </c>
      <c r="E32" s="167">
        <v>8</v>
      </c>
      <c r="F32" s="168"/>
      <c r="G32" s="169">
        <f t="shared" si="21"/>
        <v>0</v>
      </c>
      <c r="H32" s="156"/>
      <c r="I32" s="155">
        <f t="shared" si="22"/>
        <v>0</v>
      </c>
      <c r="J32" s="156"/>
      <c r="K32" s="155">
        <f t="shared" si="23"/>
        <v>0</v>
      </c>
      <c r="L32" s="155">
        <v>21</v>
      </c>
      <c r="M32" s="155">
        <f t="shared" si="24"/>
        <v>0</v>
      </c>
      <c r="N32" s="155">
        <v>0</v>
      </c>
      <c r="O32" s="155">
        <f t="shared" si="25"/>
        <v>0</v>
      </c>
      <c r="P32" s="155">
        <v>0</v>
      </c>
      <c r="Q32" s="155">
        <f t="shared" si="26"/>
        <v>0</v>
      </c>
      <c r="R32" s="155"/>
      <c r="S32" s="155" t="s">
        <v>95</v>
      </c>
      <c r="T32" s="155" t="s">
        <v>96</v>
      </c>
      <c r="U32" s="155">
        <v>0</v>
      </c>
      <c r="V32" s="155">
        <f t="shared" si="27"/>
        <v>0</v>
      </c>
      <c r="W32" s="155"/>
      <c r="X32" s="155" t="s">
        <v>97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98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64">
        <v>22</v>
      </c>
      <c r="B33" s="165"/>
      <c r="C33" s="172" t="s">
        <v>125</v>
      </c>
      <c r="D33" s="166" t="s">
        <v>111</v>
      </c>
      <c r="E33" s="167">
        <v>8</v>
      </c>
      <c r="F33" s="168"/>
      <c r="G33" s="169">
        <f t="shared" si="21"/>
        <v>0</v>
      </c>
      <c r="H33" s="156"/>
      <c r="I33" s="155">
        <f t="shared" si="22"/>
        <v>0</v>
      </c>
      <c r="J33" s="156"/>
      <c r="K33" s="155">
        <f t="shared" si="23"/>
        <v>0</v>
      </c>
      <c r="L33" s="155">
        <v>21</v>
      </c>
      <c r="M33" s="155">
        <f t="shared" si="24"/>
        <v>0</v>
      </c>
      <c r="N33" s="155">
        <v>0</v>
      </c>
      <c r="O33" s="155">
        <f t="shared" si="25"/>
        <v>0</v>
      </c>
      <c r="P33" s="155">
        <v>0</v>
      </c>
      <c r="Q33" s="155">
        <f t="shared" si="26"/>
        <v>0</v>
      </c>
      <c r="R33" s="155"/>
      <c r="S33" s="155" t="s">
        <v>95</v>
      </c>
      <c r="T33" s="155" t="s">
        <v>96</v>
      </c>
      <c r="U33" s="155">
        <v>0</v>
      </c>
      <c r="V33" s="155">
        <f t="shared" si="27"/>
        <v>0</v>
      </c>
      <c r="W33" s="155"/>
      <c r="X33" s="155" t="s">
        <v>97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98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64">
        <v>23</v>
      </c>
      <c r="B34" s="165"/>
      <c r="C34" s="172" t="s">
        <v>126</v>
      </c>
      <c r="D34" s="166" t="s">
        <v>100</v>
      </c>
      <c r="E34" s="167">
        <v>16</v>
      </c>
      <c r="F34" s="168"/>
      <c r="G34" s="169">
        <f t="shared" si="21"/>
        <v>0</v>
      </c>
      <c r="H34" s="156"/>
      <c r="I34" s="155">
        <f t="shared" si="22"/>
        <v>0</v>
      </c>
      <c r="J34" s="156"/>
      <c r="K34" s="155">
        <f t="shared" si="23"/>
        <v>0</v>
      </c>
      <c r="L34" s="155">
        <v>21</v>
      </c>
      <c r="M34" s="155">
        <f t="shared" si="24"/>
        <v>0</v>
      </c>
      <c r="N34" s="155">
        <v>0</v>
      </c>
      <c r="O34" s="155">
        <f t="shared" si="25"/>
        <v>0</v>
      </c>
      <c r="P34" s="155">
        <v>0</v>
      </c>
      <c r="Q34" s="155">
        <f t="shared" si="26"/>
        <v>0</v>
      </c>
      <c r="R34" s="155"/>
      <c r="S34" s="155" t="s">
        <v>95</v>
      </c>
      <c r="T34" s="155" t="s">
        <v>96</v>
      </c>
      <c r="U34" s="155">
        <v>0</v>
      </c>
      <c r="V34" s="155">
        <f t="shared" si="27"/>
        <v>0</v>
      </c>
      <c r="W34" s="155"/>
      <c r="X34" s="155" t="s">
        <v>97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98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22.5" outlineLevel="1" x14ac:dyDescent="0.2">
      <c r="A35" s="164">
        <v>24</v>
      </c>
      <c r="B35" s="165"/>
      <c r="C35" s="172" t="s">
        <v>127</v>
      </c>
      <c r="D35" s="166" t="s">
        <v>128</v>
      </c>
      <c r="E35" s="167">
        <v>1</v>
      </c>
      <c r="F35" s="168"/>
      <c r="G35" s="169">
        <f t="shared" si="21"/>
        <v>0</v>
      </c>
      <c r="H35" s="156"/>
      <c r="I35" s="155">
        <f t="shared" si="22"/>
        <v>0</v>
      </c>
      <c r="J35" s="156"/>
      <c r="K35" s="155">
        <f t="shared" si="23"/>
        <v>0</v>
      </c>
      <c r="L35" s="155">
        <v>21</v>
      </c>
      <c r="M35" s="155">
        <f t="shared" si="24"/>
        <v>0</v>
      </c>
      <c r="N35" s="155">
        <v>0</v>
      </c>
      <c r="O35" s="155">
        <f t="shared" si="25"/>
        <v>0</v>
      </c>
      <c r="P35" s="155">
        <v>0</v>
      </c>
      <c r="Q35" s="155">
        <f t="shared" si="26"/>
        <v>0</v>
      </c>
      <c r="R35" s="155"/>
      <c r="S35" s="155" t="s">
        <v>95</v>
      </c>
      <c r="T35" s="155" t="s">
        <v>96</v>
      </c>
      <c r="U35" s="155">
        <v>0</v>
      </c>
      <c r="V35" s="155">
        <f t="shared" si="27"/>
        <v>0</v>
      </c>
      <c r="W35" s="155"/>
      <c r="X35" s="155" t="s">
        <v>97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98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4">
        <v>25</v>
      </c>
      <c r="B36" s="165"/>
      <c r="C36" s="172" t="s">
        <v>129</v>
      </c>
      <c r="D36" s="166" t="s">
        <v>111</v>
      </c>
      <c r="E36" s="167">
        <v>8</v>
      </c>
      <c r="F36" s="168"/>
      <c r="G36" s="169">
        <f t="shared" si="21"/>
        <v>0</v>
      </c>
      <c r="H36" s="156"/>
      <c r="I36" s="155">
        <f t="shared" si="22"/>
        <v>0</v>
      </c>
      <c r="J36" s="156"/>
      <c r="K36" s="155">
        <f t="shared" si="23"/>
        <v>0</v>
      </c>
      <c r="L36" s="155">
        <v>21</v>
      </c>
      <c r="M36" s="155">
        <f t="shared" si="24"/>
        <v>0</v>
      </c>
      <c r="N36" s="155">
        <v>0</v>
      </c>
      <c r="O36" s="155">
        <f t="shared" si="25"/>
        <v>0</v>
      </c>
      <c r="P36" s="155">
        <v>0</v>
      </c>
      <c r="Q36" s="155">
        <f t="shared" si="26"/>
        <v>0</v>
      </c>
      <c r="R36" s="155"/>
      <c r="S36" s="155" t="s">
        <v>95</v>
      </c>
      <c r="T36" s="155" t="s">
        <v>96</v>
      </c>
      <c r="U36" s="155">
        <v>0</v>
      </c>
      <c r="V36" s="155">
        <f t="shared" si="27"/>
        <v>0</v>
      </c>
      <c r="W36" s="155"/>
      <c r="X36" s="155" t="s">
        <v>97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98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4">
        <v>26</v>
      </c>
      <c r="B37" s="165"/>
      <c r="C37" s="172" t="s">
        <v>130</v>
      </c>
      <c r="D37" s="166" t="s">
        <v>100</v>
      </c>
      <c r="E37" s="167">
        <v>45</v>
      </c>
      <c r="F37" s="168"/>
      <c r="G37" s="169">
        <f t="shared" si="21"/>
        <v>0</v>
      </c>
      <c r="H37" s="156"/>
      <c r="I37" s="155">
        <f t="shared" si="22"/>
        <v>0</v>
      </c>
      <c r="J37" s="156"/>
      <c r="K37" s="155">
        <f t="shared" si="23"/>
        <v>0</v>
      </c>
      <c r="L37" s="155">
        <v>21</v>
      </c>
      <c r="M37" s="155">
        <f t="shared" si="24"/>
        <v>0</v>
      </c>
      <c r="N37" s="155">
        <v>0</v>
      </c>
      <c r="O37" s="155">
        <f t="shared" si="25"/>
        <v>0</v>
      </c>
      <c r="P37" s="155">
        <v>0</v>
      </c>
      <c r="Q37" s="155">
        <f t="shared" si="26"/>
        <v>0</v>
      </c>
      <c r="R37" s="155"/>
      <c r="S37" s="155" t="s">
        <v>95</v>
      </c>
      <c r="T37" s="155" t="s">
        <v>96</v>
      </c>
      <c r="U37" s="155">
        <v>0</v>
      </c>
      <c r="V37" s="155">
        <f t="shared" si="27"/>
        <v>0</v>
      </c>
      <c r="W37" s="155"/>
      <c r="X37" s="155" t="s">
        <v>97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98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4">
        <v>27</v>
      </c>
      <c r="B38" s="165"/>
      <c r="C38" s="172" t="s">
        <v>131</v>
      </c>
      <c r="D38" s="166" t="s">
        <v>100</v>
      </c>
      <c r="E38" s="167">
        <v>20</v>
      </c>
      <c r="F38" s="168"/>
      <c r="G38" s="169">
        <f t="shared" si="21"/>
        <v>0</v>
      </c>
      <c r="H38" s="156"/>
      <c r="I38" s="155">
        <f t="shared" si="22"/>
        <v>0</v>
      </c>
      <c r="J38" s="156"/>
      <c r="K38" s="155">
        <f t="shared" si="23"/>
        <v>0</v>
      </c>
      <c r="L38" s="155">
        <v>21</v>
      </c>
      <c r="M38" s="155">
        <f t="shared" si="24"/>
        <v>0</v>
      </c>
      <c r="N38" s="155">
        <v>0</v>
      </c>
      <c r="O38" s="155">
        <f t="shared" si="25"/>
        <v>0</v>
      </c>
      <c r="P38" s="155">
        <v>0</v>
      </c>
      <c r="Q38" s="155">
        <f t="shared" si="26"/>
        <v>0</v>
      </c>
      <c r="R38" s="155"/>
      <c r="S38" s="155" t="s">
        <v>95</v>
      </c>
      <c r="T38" s="155" t="s">
        <v>96</v>
      </c>
      <c r="U38" s="155">
        <v>0</v>
      </c>
      <c r="V38" s="155">
        <f t="shared" si="27"/>
        <v>0</v>
      </c>
      <c r="W38" s="155"/>
      <c r="X38" s="155" t="s">
        <v>97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98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4">
        <v>28</v>
      </c>
      <c r="B39" s="165"/>
      <c r="C39" s="172" t="s">
        <v>132</v>
      </c>
      <c r="D39" s="166" t="s">
        <v>100</v>
      </c>
      <c r="E39" s="167">
        <v>65</v>
      </c>
      <c r="F39" s="168"/>
      <c r="G39" s="169">
        <f t="shared" si="21"/>
        <v>0</v>
      </c>
      <c r="H39" s="156"/>
      <c r="I39" s="155">
        <f t="shared" si="22"/>
        <v>0</v>
      </c>
      <c r="J39" s="156"/>
      <c r="K39" s="155">
        <f t="shared" si="23"/>
        <v>0</v>
      </c>
      <c r="L39" s="155">
        <v>21</v>
      </c>
      <c r="M39" s="155">
        <f t="shared" si="24"/>
        <v>0</v>
      </c>
      <c r="N39" s="155">
        <v>0</v>
      </c>
      <c r="O39" s="155">
        <f t="shared" si="25"/>
        <v>0</v>
      </c>
      <c r="P39" s="155">
        <v>0</v>
      </c>
      <c r="Q39" s="155">
        <f t="shared" si="26"/>
        <v>0</v>
      </c>
      <c r="R39" s="155"/>
      <c r="S39" s="155" t="s">
        <v>95</v>
      </c>
      <c r="T39" s="155" t="s">
        <v>96</v>
      </c>
      <c r="U39" s="155">
        <v>0</v>
      </c>
      <c r="V39" s="155">
        <f t="shared" si="27"/>
        <v>0</v>
      </c>
      <c r="W39" s="155"/>
      <c r="X39" s="155" t="s">
        <v>97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98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64">
        <v>29</v>
      </c>
      <c r="B40" s="165"/>
      <c r="C40" s="172" t="s">
        <v>133</v>
      </c>
      <c r="D40" s="166" t="s">
        <v>100</v>
      </c>
      <c r="E40" s="167">
        <v>10</v>
      </c>
      <c r="F40" s="168"/>
      <c r="G40" s="169">
        <f t="shared" si="21"/>
        <v>0</v>
      </c>
      <c r="H40" s="156"/>
      <c r="I40" s="155">
        <f t="shared" si="22"/>
        <v>0</v>
      </c>
      <c r="J40" s="156"/>
      <c r="K40" s="155">
        <f t="shared" si="23"/>
        <v>0</v>
      </c>
      <c r="L40" s="155">
        <v>21</v>
      </c>
      <c r="M40" s="155">
        <f t="shared" si="24"/>
        <v>0</v>
      </c>
      <c r="N40" s="155">
        <v>0</v>
      </c>
      <c r="O40" s="155">
        <f t="shared" si="25"/>
        <v>0</v>
      </c>
      <c r="P40" s="155">
        <v>0</v>
      </c>
      <c r="Q40" s="155">
        <f t="shared" si="26"/>
        <v>0</v>
      </c>
      <c r="R40" s="155"/>
      <c r="S40" s="155" t="s">
        <v>95</v>
      </c>
      <c r="T40" s="155" t="s">
        <v>96</v>
      </c>
      <c r="U40" s="155">
        <v>0</v>
      </c>
      <c r="V40" s="155">
        <f t="shared" si="27"/>
        <v>0</v>
      </c>
      <c r="W40" s="155"/>
      <c r="X40" s="155" t="s">
        <v>97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64">
        <v>30</v>
      </c>
      <c r="B41" s="165"/>
      <c r="C41" s="172" t="s">
        <v>134</v>
      </c>
      <c r="D41" s="166" t="s">
        <v>135</v>
      </c>
      <c r="E41" s="167">
        <v>1</v>
      </c>
      <c r="F41" s="168"/>
      <c r="G41" s="169">
        <f t="shared" si="21"/>
        <v>0</v>
      </c>
      <c r="H41" s="156"/>
      <c r="I41" s="155">
        <f t="shared" si="22"/>
        <v>0</v>
      </c>
      <c r="J41" s="156"/>
      <c r="K41" s="155">
        <f t="shared" si="23"/>
        <v>0</v>
      </c>
      <c r="L41" s="155">
        <v>21</v>
      </c>
      <c r="M41" s="155">
        <f t="shared" si="24"/>
        <v>0</v>
      </c>
      <c r="N41" s="155">
        <v>0</v>
      </c>
      <c r="O41" s="155">
        <f t="shared" si="25"/>
        <v>0</v>
      </c>
      <c r="P41" s="155">
        <v>0</v>
      </c>
      <c r="Q41" s="155">
        <f t="shared" si="26"/>
        <v>0</v>
      </c>
      <c r="R41" s="155"/>
      <c r="S41" s="155" t="s">
        <v>95</v>
      </c>
      <c r="T41" s="155" t="s">
        <v>96</v>
      </c>
      <c r="U41" s="155">
        <v>0</v>
      </c>
      <c r="V41" s="155">
        <f t="shared" si="27"/>
        <v>0</v>
      </c>
      <c r="W41" s="155"/>
      <c r="X41" s="155" t="s">
        <v>136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137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58" t="s">
        <v>92</v>
      </c>
      <c r="B42" s="159" t="s">
        <v>61</v>
      </c>
      <c r="C42" s="171" t="s">
        <v>62</v>
      </c>
      <c r="D42" s="160"/>
      <c r="E42" s="161"/>
      <c r="F42" s="162"/>
      <c r="G42" s="163">
        <f>SUMIF(AG43:AG52,"&lt;&gt;NOR",G43:G52)</f>
        <v>0</v>
      </c>
      <c r="H42" s="157"/>
      <c r="I42" s="157">
        <f>SUM(I43:I52)</f>
        <v>0</v>
      </c>
      <c r="J42" s="157"/>
      <c r="K42" s="157">
        <f>SUM(K43:K52)</f>
        <v>0</v>
      </c>
      <c r="L42" s="157"/>
      <c r="M42" s="157">
        <f>SUM(M43:M52)</f>
        <v>0</v>
      </c>
      <c r="N42" s="157"/>
      <c r="O42" s="157">
        <f>SUM(O43:O52)</f>
        <v>0</v>
      </c>
      <c r="P42" s="157"/>
      <c r="Q42" s="157">
        <f>SUM(Q43:Q52)</f>
        <v>0</v>
      </c>
      <c r="R42" s="157"/>
      <c r="S42" s="157"/>
      <c r="T42" s="157"/>
      <c r="U42" s="157"/>
      <c r="V42" s="157">
        <f>SUM(V43:V52)</f>
        <v>60.58</v>
      </c>
      <c r="W42" s="157"/>
      <c r="X42" s="157"/>
      <c r="Z42" s="148"/>
      <c r="AA42" s="148"/>
      <c r="AG42" t="s">
        <v>93</v>
      </c>
    </row>
    <row r="43" spans="1:60" outlineLevel="1" x14ac:dyDescent="0.2">
      <c r="A43" s="164">
        <v>31</v>
      </c>
      <c r="B43" s="165" t="s">
        <v>182</v>
      </c>
      <c r="C43" s="172" t="s">
        <v>183</v>
      </c>
      <c r="D43" s="166" t="s">
        <v>100</v>
      </c>
      <c r="E43" s="167">
        <v>0.37</v>
      </c>
      <c r="F43" s="168"/>
      <c r="G43" s="169">
        <f t="shared" ref="G43:G52" si="28">ROUND(E43*F43,2)</f>
        <v>0</v>
      </c>
      <c r="H43" s="156"/>
      <c r="I43" s="155">
        <f t="shared" ref="I43:I52" si="29">ROUND(E43*H43,2)</f>
        <v>0</v>
      </c>
      <c r="J43" s="156"/>
      <c r="K43" s="155">
        <f t="shared" ref="K43:K52" si="30">ROUND(E43*J43,2)</f>
        <v>0</v>
      </c>
      <c r="L43" s="155">
        <v>21</v>
      </c>
      <c r="M43" s="155">
        <f t="shared" ref="M43:M52" si="31">G43*(1+L43/100)</f>
        <v>0</v>
      </c>
      <c r="N43" s="155">
        <v>0</v>
      </c>
      <c r="O43" s="155">
        <f t="shared" ref="O43:O52" si="32">ROUND(E43*N43,2)</f>
        <v>0</v>
      </c>
      <c r="P43" s="155">
        <v>0</v>
      </c>
      <c r="Q43" s="155">
        <f t="shared" ref="Q43:Q52" si="33">ROUND(E43*P43,2)</f>
        <v>0</v>
      </c>
      <c r="R43" s="155"/>
      <c r="S43" s="155" t="s">
        <v>95</v>
      </c>
      <c r="T43" s="155" t="s">
        <v>142</v>
      </c>
      <c r="U43" s="155">
        <v>0</v>
      </c>
      <c r="V43" s="155">
        <f t="shared" ref="V43:V52" si="34">ROUND(E43*U43,2)</f>
        <v>0</v>
      </c>
      <c r="W43" s="155"/>
      <c r="X43" s="155" t="s">
        <v>139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140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4">
        <v>32</v>
      </c>
      <c r="B44" s="165" t="s">
        <v>184</v>
      </c>
      <c r="C44" s="172" t="s">
        <v>185</v>
      </c>
      <c r="D44" s="166" t="s">
        <v>100</v>
      </c>
      <c r="E44" s="167">
        <v>0.37</v>
      </c>
      <c r="F44" s="168"/>
      <c r="G44" s="169">
        <f t="shared" si="28"/>
        <v>0</v>
      </c>
      <c r="H44" s="156"/>
      <c r="I44" s="155">
        <f t="shared" ref="I44:I45" si="35">ROUND(E44*H44,2)</f>
        <v>0</v>
      </c>
      <c r="J44" s="156"/>
      <c r="K44" s="155">
        <f t="shared" ref="K44:K45" si="36">ROUND(E44*J44,2)</f>
        <v>0</v>
      </c>
      <c r="L44" s="155">
        <v>21</v>
      </c>
      <c r="M44" s="155">
        <f t="shared" ref="M44:M45" si="37">G44*(1+L44/100)</f>
        <v>0</v>
      </c>
      <c r="N44" s="155">
        <v>0</v>
      </c>
      <c r="O44" s="155">
        <f t="shared" ref="O44:O45" si="38">ROUND(E44*N44,2)</f>
        <v>0</v>
      </c>
      <c r="P44" s="155">
        <v>0</v>
      </c>
      <c r="Q44" s="155">
        <f t="shared" ref="Q44:Q45" si="39">ROUND(E44*P44,2)</f>
        <v>0</v>
      </c>
      <c r="R44" s="155"/>
      <c r="S44" s="155" t="s">
        <v>95</v>
      </c>
      <c r="T44" s="155" t="s">
        <v>142</v>
      </c>
      <c r="U44" s="155">
        <v>0</v>
      </c>
      <c r="V44" s="155">
        <f t="shared" ref="V44:V45" si="40">ROUND(E44*U44,2)</f>
        <v>0</v>
      </c>
      <c r="W44" s="155"/>
      <c r="X44" s="155" t="s">
        <v>139</v>
      </c>
      <c r="Y44" s="148"/>
      <c r="Z44" s="148"/>
      <c r="AA44" s="148"/>
      <c r="AB44" s="148"/>
      <c r="AC44" s="148"/>
      <c r="AD44" s="148"/>
      <c r="AE44" s="148"/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64">
        <v>33</v>
      </c>
      <c r="B45" s="165" t="s">
        <v>186</v>
      </c>
      <c r="C45" s="172" t="s">
        <v>176</v>
      </c>
      <c r="D45" s="166" t="s">
        <v>141</v>
      </c>
      <c r="E45" s="167">
        <v>190.07999999999998</v>
      </c>
      <c r="F45" s="168"/>
      <c r="G45" s="169">
        <f t="shared" si="28"/>
        <v>0</v>
      </c>
      <c r="H45" s="156"/>
      <c r="I45" s="155">
        <f t="shared" si="35"/>
        <v>0</v>
      </c>
      <c r="J45" s="156"/>
      <c r="K45" s="155">
        <f t="shared" si="36"/>
        <v>0</v>
      </c>
      <c r="L45" s="155">
        <v>21</v>
      </c>
      <c r="M45" s="155">
        <f t="shared" si="37"/>
        <v>0</v>
      </c>
      <c r="N45" s="155">
        <v>0</v>
      </c>
      <c r="O45" s="155">
        <f t="shared" si="38"/>
        <v>0</v>
      </c>
      <c r="P45" s="155">
        <v>0</v>
      </c>
      <c r="Q45" s="155">
        <f t="shared" si="39"/>
        <v>0</v>
      </c>
      <c r="R45" s="155"/>
      <c r="S45" s="155" t="s">
        <v>95</v>
      </c>
      <c r="T45" s="155" t="s">
        <v>142</v>
      </c>
      <c r="U45" s="155">
        <v>0</v>
      </c>
      <c r="V45" s="155">
        <f t="shared" si="40"/>
        <v>0</v>
      </c>
      <c r="W45" s="155"/>
      <c r="X45" s="155" t="s">
        <v>139</v>
      </c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64">
        <v>34</v>
      </c>
      <c r="B46" s="165" t="s">
        <v>187</v>
      </c>
      <c r="C46" s="172" t="s">
        <v>177</v>
      </c>
      <c r="D46" s="166" t="s">
        <v>141</v>
      </c>
      <c r="E46" s="167">
        <v>209.08800000000002</v>
      </c>
      <c r="F46" s="168"/>
      <c r="G46" s="169">
        <f t="shared" si="28"/>
        <v>0</v>
      </c>
      <c r="H46" s="156"/>
      <c r="I46" s="155">
        <f t="shared" si="29"/>
        <v>0</v>
      </c>
      <c r="J46" s="156"/>
      <c r="K46" s="155">
        <f t="shared" si="30"/>
        <v>0</v>
      </c>
      <c r="L46" s="155">
        <v>21</v>
      </c>
      <c r="M46" s="155">
        <f t="shared" si="31"/>
        <v>0</v>
      </c>
      <c r="N46" s="155">
        <v>0</v>
      </c>
      <c r="O46" s="155">
        <f t="shared" si="32"/>
        <v>0</v>
      </c>
      <c r="P46" s="155">
        <v>0</v>
      </c>
      <c r="Q46" s="155">
        <f t="shared" si="33"/>
        <v>0</v>
      </c>
      <c r="R46" s="155"/>
      <c r="S46" s="155" t="s">
        <v>95</v>
      </c>
      <c r="T46" s="155" t="s">
        <v>96</v>
      </c>
      <c r="U46" s="155">
        <v>0</v>
      </c>
      <c r="V46" s="155">
        <f t="shared" si="34"/>
        <v>0</v>
      </c>
      <c r="W46" s="155"/>
      <c r="X46" s="155" t="s">
        <v>139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140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4">
        <v>35</v>
      </c>
      <c r="B47" s="165" t="s">
        <v>188</v>
      </c>
      <c r="C47" s="172" t="s">
        <v>178</v>
      </c>
      <c r="D47" s="166" t="s">
        <v>94</v>
      </c>
      <c r="E47" s="167">
        <v>7.33</v>
      </c>
      <c r="F47" s="168"/>
      <c r="G47" s="169">
        <f t="shared" si="28"/>
        <v>0</v>
      </c>
      <c r="H47" s="156"/>
      <c r="I47" s="155">
        <f t="shared" si="29"/>
        <v>0</v>
      </c>
      <c r="J47" s="156"/>
      <c r="K47" s="155">
        <f t="shared" si="30"/>
        <v>0</v>
      </c>
      <c r="L47" s="155">
        <v>21</v>
      </c>
      <c r="M47" s="155">
        <f t="shared" si="31"/>
        <v>0</v>
      </c>
      <c r="N47" s="155">
        <v>0</v>
      </c>
      <c r="O47" s="155">
        <f t="shared" si="32"/>
        <v>0</v>
      </c>
      <c r="P47" s="155">
        <v>0</v>
      </c>
      <c r="Q47" s="155">
        <f t="shared" si="33"/>
        <v>0</v>
      </c>
      <c r="R47" s="155"/>
      <c r="S47" s="155" t="s">
        <v>95</v>
      </c>
      <c r="T47" s="155" t="s">
        <v>96</v>
      </c>
      <c r="U47" s="155">
        <v>0</v>
      </c>
      <c r="V47" s="155">
        <f t="shared" si="34"/>
        <v>0</v>
      </c>
      <c r="W47" s="155"/>
      <c r="X47" s="155" t="s">
        <v>139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140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4">
        <v>36</v>
      </c>
      <c r="B48" s="165" t="s">
        <v>189</v>
      </c>
      <c r="C48" s="172" t="s">
        <v>143</v>
      </c>
      <c r="D48" s="166" t="s">
        <v>144</v>
      </c>
      <c r="E48" s="167">
        <v>19.7</v>
      </c>
      <c r="F48" s="168"/>
      <c r="G48" s="169">
        <f t="shared" si="28"/>
        <v>0</v>
      </c>
      <c r="H48" s="156"/>
      <c r="I48" s="155">
        <f t="shared" si="29"/>
        <v>0</v>
      </c>
      <c r="J48" s="156"/>
      <c r="K48" s="155">
        <f t="shared" si="30"/>
        <v>0</v>
      </c>
      <c r="L48" s="155">
        <v>21</v>
      </c>
      <c r="M48" s="155">
        <f t="shared" si="31"/>
        <v>0</v>
      </c>
      <c r="N48" s="155">
        <v>0</v>
      </c>
      <c r="O48" s="155">
        <f t="shared" si="32"/>
        <v>0</v>
      </c>
      <c r="P48" s="155">
        <v>0</v>
      </c>
      <c r="Q48" s="155">
        <f t="shared" si="33"/>
        <v>0</v>
      </c>
      <c r="R48" s="155"/>
      <c r="S48" s="155" t="s">
        <v>95</v>
      </c>
      <c r="T48" s="155" t="s">
        <v>101</v>
      </c>
      <c r="U48" s="155">
        <v>1</v>
      </c>
      <c r="V48" s="155">
        <f t="shared" si="34"/>
        <v>19.7</v>
      </c>
      <c r="W48" s="155"/>
      <c r="X48" s="155" t="s">
        <v>139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140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4">
        <v>37</v>
      </c>
      <c r="B49" s="165" t="s">
        <v>190</v>
      </c>
      <c r="C49" s="172" t="s">
        <v>145</v>
      </c>
      <c r="D49" s="166" t="s">
        <v>144</v>
      </c>
      <c r="E49" s="167">
        <v>19.7</v>
      </c>
      <c r="F49" s="168"/>
      <c r="G49" s="169">
        <f t="shared" si="28"/>
        <v>0</v>
      </c>
      <c r="H49" s="156"/>
      <c r="I49" s="155">
        <f t="shared" si="29"/>
        <v>0</v>
      </c>
      <c r="J49" s="156"/>
      <c r="K49" s="155">
        <f t="shared" si="30"/>
        <v>0</v>
      </c>
      <c r="L49" s="155">
        <v>21</v>
      </c>
      <c r="M49" s="155">
        <f t="shared" si="31"/>
        <v>0</v>
      </c>
      <c r="N49" s="155">
        <v>0</v>
      </c>
      <c r="O49" s="155">
        <f t="shared" si="32"/>
        <v>0</v>
      </c>
      <c r="P49" s="155">
        <v>0</v>
      </c>
      <c r="Q49" s="155">
        <f t="shared" si="33"/>
        <v>0</v>
      </c>
      <c r="R49" s="155"/>
      <c r="S49" s="155" t="s">
        <v>95</v>
      </c>
      <c r="T49" s="155" t="s">
        <v>96</v>
      </c>
      <c r="U49" s="155">
        <v>1</v>
      </c>
      <c r="V49" s="155">
        <f t="shared" si="34"/>
        <v>19.7</v>
      </c>
      <c r="W49" s="155"/>
      <c r="X49" s="155" t="s">
        <v>139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140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64">
        <v>38</v>
      </c>
      <c r="B50" s="165" t="s">
        <v>191</v>
      </c>
      <c r="C50" s="172" t="s">
        <v>146</v>
      </c>
      <c r="D50" s="166" t="s">
        <v>144</v>
      </c>
      <c r="E50" s="167">
        <v>10.219999999999999</v>
      </c>
      <c r="F50" s="168"/>
      <c r="G50" s="169">
        <f t="shared" si="28"/>
        <v>0</v>
      </c>
      <c r="H50" s="156"/>
      <c r="I50" s="155">
        <f t="shared" si="29"/>
        <v>0</v>
      </c>
      <c r="J50" s="156"/>
      <c r="K50" s="155">
        <f t="shared" si="30"/>
        <v>0</v>
      </c>
      <c r="L50" s="155">
        <v>21</v>
      </c>
      <c r="M50" s="155">
        <f t="shared" si="31"/>
        <v>0</v>
      </c>
      <c r="N50" s="155">
        <v>0</v>
      </c>
      <c r="O50" s="155">
        <f t="shared" si="32"/>
        <v>0</v>
      </c>
      <c r="P50" s="155">
        <v>0</v>
      </c>
      <c r="Q50" s="155">
        <f t="shared" si="33"/>
        <v>0</v>
      </c>
      <c r="R50" s="155"/>
      <c r="S50" s="155" t="s">
        <v>95</v>
      </c>
      <c r="T50" s="155" t="s">
        <v>101</v>
      </c>
      <c r="U50" s="155">
        <v>1</v>
      </c>
      <c r="V50" s="155">
        <f t="shared" si="34"/>
        <v>10.220000000000001</v>
      </c>
      <c r="W50" s="155"/>
      <c r="X50" s="155" t="s">
        <v>139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140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4">
        <v>39</v>
      </c>
      <c r="B51" s="165" t="s">
        <v>192</v>
      </c>
      <c r="C51" s="172" t="s">
        <v>147</v>
      </c>
      <c r="D51" s="166" t="s">
        <v>144</v>
      </c>
      <c r="E51" s="167">
        <v>10.96</v>
      </c>
      <c r="F51" s="168"/>
      <c r="G51" s="169">
        <f t="shared" si="28"/>
        <v>0</v>
      </c>
      <c r="H51" s="156"/>
      <c r="I51" s="155">
        <f t="shared" si="29"/>
        <v>0</v>
      </c>
      <c r="J51" s="156"/>
      <c r="K51" s="155">
        <f t="shared" si="30"/>
        <v>0</v>
      </c>
      <c r="L51" s="155">
        <v>21</v>
      </c>
      <c r="M51" s="155">
        <f t="shared" si="31"/>
        <v>0</v>
      </c>
      <c r="N51" s="155">
        <v>0</v>
      </c>
      <c r="O51" s="155">
        <f t="shared" si="32"/>
        <v>0</v>
      </c>
      <c r="P51" s="155">
        <v>0</v>
      </c>
      <c r="Q51" s="155">
        <f t="shared" si="33"/>
        <v>0</v>
      </c>
      <c r="R51" s="155"/>
      <c r="S51" s="155" t="s">
        <v>95</v>
      </c>
      <c r="T51" s="155" t="s">
        <v>101</v>
      </c>
      <c r="U51" s="155">
        <v>1</v>
      </c>
      <c r="V51" s="155">
        <f t="shared" si="34"/>
        <v>10.96</v>
      </c>
      <c r="W51" s="155"/>
      <c r="X51" s="155" t="s">
        <v>139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140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4">
        <v>40</v>
      </c>
      <c r="B52" s="165" t="s">
        <v>193</v>
      </c>
      <c r="C52" s="172" t="s">
        <v>148</v>
      </c>
      <c r="D52" s="166" t="s">
        <v>141</v>
      </c>
      <c r="E52" s="167">
        <v>190.07999999999998</v>
      </c>
      <c r="F52" s="168"/>
      <c r="G52" s="169">
        <f t="shared" si="28"/>
        <v>0</v>
      </c>
      <c r="H52" s="156"/>
      <c r="I52" s="155">
        <f t="shared" si="29"/>
        <v>0</v>
      </c>
      <c r="J52" s="156"/>
      <c r="K52" s="155">
        <f t="shared" si="30"/>
        <v>0</v>
      </c>
      <c r="L52" s="155">
        <v>21</v>
      </c>
      <c r="M52" s="155">
        <f t="shared" si="31"/>
        <v>0</v>
      </c>
      <c r="N52" s="155">
        <v>0</v>
      </c>
      <c r="O52" s="155">
        <f t="shared" si="32"/>
        <v>0</v>
      </c>
      <c r="P52" s="155">
        <v>0</v>
      </c>
      <c r="Q52" s="155">
        <f t="shared" si="33"/>
        <v>0</v>
      </c>
      <c r="R52" s="155"/>
      <c r="S52" s="155" t="s">
        <v>95</v>
      </c>
      <c r="T52" s="155" t="s">
        <v>142</v>
      </c>
      <c r="U52" s="155">
        <v>0</v>
      </c>
      <c r="V52" s="155">
        <f t="shared" si="34"/>
        <v>0</v>
      </c>
      <c r="W52" s="155"/>
      <c r="X52" s="155" t="s">
        <v>139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140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58" t="s">
        <v>92</v>
      </c>
      <c r="B53" s="159" t="s">
        <v>63</v>
      </c>
      <c r="C53" s="171" t="s">
        <v>64</v>
      </c>
      <c r="D53" s="160"/>
      <c r="E53" s="161"/>
      <c r="F53" s="162"/>
      <c r="G53" s="163">
        <f>SUMIF(AG54:AG75,"&lt;&gt;NOR",G54:G75)</f>
        <v>0</v>
      </c>
      <c r="H53" s="157"/>
      <c r="I53" s="157">
        <f>SUM(I54:I75)</f>
        <v>0</v>
      </c>
      <c r="J53" s="157"/>
      <c r="K53" s="157">
        <f>SUM(K54:K75)</f>
        <v>0</v>
      </c>
      <c r="L53" s="157"/>
      <c r="M53" s="157">
        <f>SUM(M54:M75)</f>
        <v>0</v>
      </c>
      <c r="N53" s="157"/>
      <c r="O53" s="157">
        <f>SUM(O54:O75)</f>
        <v>0</v>
      </c>
      <c r="P53" s="157"/>
      <c r="Q53" s="157">
        <f>SUM(Q54:Q75)</f>
        <v>0</v>
      </c>
      <c r="R53" s="157"/>
      <c r="S53" s="157"/>
      <c r="T53" s="157"/>
      <c r="U53" s="157"/>
      <c r="V53" s="157">
        <f>SUM(V54:V75)</f>
        <v>488.00000000000006</v>
      </c>
      <c r="W53" s="157"/>
      <c r="X53" s="157"/>
      <c r="Z53" s="148"/>
      <c r="AA53" s="148"/>
      <c r="AG53" t="s">
        <v>93</v>
      </c>
    </row>
    <row r="54" spans="1:60" outlineLevel="1" x14ac:dyDescent="0.2">
      <c r="A54" s="164">
        <v>41</v>
      </c>
      <c r="B54" s="165"/>
      <c r="C54" s="172" t="s">
        <v>149</v>
      </c>
      <c r="D54" s="166" t="s">
        <v>94</v>
      </c>
      <c r="E54" s="167">
        <v>18</v>
      </c>
      <c r="F54" s="168"/>
      <c r="G54" s="169">
        <f t="shared" ref="G54:G75" si="41">ROUND(E54*F54,2)</f>
        <v>0</v>
      </c>
      <c r="H54" s="156"/>
      <c r="I54" s="155">
        <f t="shared" ref="I54:I75" si="42">ROUND(E54*H54,2)</f>
        <v>0</v>
      </c>
      <c r="J54" s="156"/>
      <c r="K54" s="155">
        <f t="shared" ref="K54:K75" si="43">ROUND(E54*J54,2)</f>
        <v>0</v>
      </c>
      <c r="L54" s="155">
        <v>21</v>
      </c>
      <c r="M54" s="155">
        <f t="shared" ref="M54:M75" si="44">G54*(1+L54/100)</f>
        <v>0</v>
      </c>
      <c r="N54" s="155">
        <v>0</v>
      </c>
      <c r="O54" s="155">
        <f t="shared" ref="O54:O75" si="45">ROUND(E54*N54,2)</f>
        <v>0</v>
      </c>
      <c r="P54" s="155">
        <v>0</v>
      </c>
      <c r="Q54" s="155">
        <f t="shared" ref="Q54:Q75" si="46">ROUND(E54*P54,2)</f>
        <v>0</v>
      </c>
      <c r="R54" s="155"/>
      <c r="S54" s="155" t="s">
        <v>95</v>
      </c>
      <c r="T54" s="155" t="s">
        <v>96</v>
      </c>
      <c r="U54" s="155">
        <v>0.5</v>
      </c>
      <c r="V54" s="155">
        <f t="shared" ref="V54:V75" si="47">ROUND(E54*U54,2)</f>
        <v>9</v>
      </c>
      <c r="W54" s="155"/>
      <c r="X54" s="155" t="s">
        <v>139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140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4">
        <v>42</v>
      </c>
      <c r="B55" s="165"/>
      <c r="C55" s="172" t="s">
        <v>150</v>
      </c>
      <c r="D55" s="166" t="s">
        <v>94</v>
      </c>
      <c r="E55" s="167">
        <v>59</v>
      </c>
      <c r="F55" s="168"/>
      <c r="G55" s="169">
        <f t="shared" si="41"/>
        <v>0</v>
      </c>
      <c r="H55" s="156"/>
      <c r="I55" s="155">
        <f t="shared" si="42"/>
        <v>0</v>
      </c>
      <c r="J55" s="156"/>
      <c r="K55" s="155">
        <f t="shared" si="43"/>
        <v>0</v>
      </c>
      <c r="L55" s="155">
        <v>21</v>
      </c>
      <c r="M55" s="155">
        <f t="shared" si="44"/>
        <v>0</v>
      </c>
      <c r="N55" s="155">
        <v>0</v>
      </c>
      <c r="O55" s="155">
        <f t="shared" si="45"/>
        <v>0</v>
      </c>
      <c r="P55" s="155">
        <v>0</v>
      </c>
      <c r="Q55" s="155">
        <f t="shared" si="46"/>
        <v>0</v>
      </c>
      <c r="R55" s="155"/>
      <c r="S55" s="155" t="s">
        <v>95</v>
      </c>
      <c r="T55" s="155" t="s">
        <v>96</v>
      </c>
      <c r="U55" s="155">
        <v>0.8</v>
      </c>
      <c r="V55" s="155">
        <f t="shared" si="47"/>
        <v>47.2</v>
      </c>
      <c r="W55" s="155"/>
      <c r="X55" s="155" t="s">
        <v>139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140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4">
        <v>43</v>
      </c>
      <c r="B56" s="165"/>
      <c r="C56" s="172" t="s">
        <v>151</v>
      </c>
      <c r="D56" s="166" t="s">
        <v>100</v>
      </c>
      <c r="E56" s="167">
        <v>118</v>
      </c>
      <c r="F56" s="168"/>
      <c r="G56" s="169">
        <f t="shared" si="41"/>
        <v>0</v>
      </c>
      <c r="H56" s="156"/>
      <c r="I56" s="155">
        <f t="shared" si="42"/>
        <v>0</v>
      </c>
      <c r="J56" s="156"/>
      <c r="K56" s="155">
        <f t="shared" si="43"/>
        <v>0</v>
      </c>
      <c r="L56" s="155">
        <v>21</v>
      </c>
      <c r="M56" s="155">
        <f t="shared" si="44"/>
        <v>0</v>
      </c>
      <c r="N56" s="155">
        <v>0</v>
      </c>
      <c r="O56" s="155">
        <f t="shared" si="45"/>
        <v>0</v>
      </c>
      <c r="P56" s="155">
        <v>0</v>
      </c>
      <c r="Q56" s="155">
        <f t="shared" si="46"/>
        <v>0</v>
      </c>
      <c r="R56" s="155"/>
      <c r="S56" s="155" t="s">
        <v>95</v>
      </c>
      <c r="T56" s="155" t="s">
        <v>96</v>
      </c>
      <c r="U56" s="155">
        <v>0.51</v>
      </c>
      <c r="V56" s="155">
        <f t="shared" si="47"/>
        <v>60.18</v>
      </c>
      <c r="W56" s="155"/>
      <c r="X56" s="155" t="s">
        <v>139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140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4">
        <v>44</v>
      </c>
      <c r="B57" s="165"/>
      <c r="C57" s="172" t="s">
        <v>179</v>
      </c>
      <c r="D57" s="166" t="s">
        <v>100</v>
      </c>
      <c r="E57" s="167">
        <v>61</v>
      </c>
      <c r="F57" s="168"/>
      <c r="G57" s="169">
        <f t="shared" si="41"/>
        <v>0</v>
      </c>
      <c r="H57" s="156"/>
      <c r="I57" s="155">
        <f t="shared" si="42"/>
        <v>0</v>
      </c>
      <c r="J57" s="156"/>
      <c r="K57" s="155">
        <f t="shared" si="43"/>
        <v>0</v>
      </c>
      <c r="L57" s="155">
        <v>21</v>
      </c>
      <c r="M57" s="155">
        <f t="shared" si="44"/>
        <v>0</v>
      </c>
      <c r="N57" s="155">
        <v>0</v>
      </c>
      <c r="O57" s="155">
        <f t="shared" si="45"/>
        <v>0</v>
      </c>
      <c r="P57" s="155">
        <v>0</v>
      </c>
      <c r="Q57" s="155">
        <f t="shared" si="46"/>
        <v>0</v>
      </c>
      <c r="R57" s="155"/>
      <c r="S57" s="155" t="s">
        <v>95</v>
      </c>
      <c r="T57" s="155" t="s">
        <v>96</v>
      </c>
      <c r="U57" s="155">
        <v>1.1100000000000001</v>
      </c>
      <c r="V57" s="155">
        <f t="shared" si="47"/>
        <v>67.709999999999994</v>
      </c>
      <c r="W57" s="155"/>
      <c r="X57" s="155" t="s">
        <v>139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140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4">
        <v>45</v>
      </c>
      <c r="B58" s="165"/>
      <c r="C58" s="172" t="s">
        <v>152</v>
      </c>
      <c r="D58" s="166" t="s">
        <v>100</v>
      </c>
      <c r="E58" s="167">
        <v>6</v>
      </c>
      <c r="F58" s="168"/>
      <c r="G58" s="169">
        <f t="shared" si="41"/>
        <v>0</v>
      </c>
      <c r="H58" s="156"/>
      <c r="I58" s="155">
        <f t="shared" si="42"/>
        <v>0</v>
      </c>
      <c r="J58" s="156"/>
      <c r="K58" s="155">
        <f t="shared" si="43"/>
        <v>0</v>
      </c>
      <c r="L58" s="155">
        <v>21</v>
      </c>
      <c r="M58" s="155">
        <f t="shared" si="44"/>
        <v>0</v>
      </c>
      <c r="N58" s="155">
        <v>0</v>
      </c>
      <c r="O58" s="155">
        <f t="shared" si="45"/>
        <v>0</v>
      </c>
      <c r="P58" s="155">
        <v>0</v>
      </c>
      <c r="Q58" s="155">
        <f t="shared" si="46"/>
        <v>0</v>
      </c>
      <c r="R58" s="155"/>
      <c r="S58" s="155" t="s">
        <v>95</v>
      </c>
      <c r="T58" s="155" t="s">
        <v>96</v>
      </c>
      <c r="U58" s="155">
        <v>2.7</v>
      </c>
      <c r="V58" s="155">
        <f t="shared" si="47"/>
        <v>16.2</v>
      </c>
      <c r="W58" s="155"/>
      <c r="X58" s="155" t="s">
        <v>139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140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64">
        <v>46</v>
      </c>
      <c r="B59" s="165"/>
      <c r="C59" s="172" t="s">
        <v>153</v>
      </c>
      <c r="D59" s="166" t="s">
        <v>111</v>
      </c>
      <c r="E59" s="167">
        <v>1103</v>
      </c>
      <c r="F59" s="168"/>
      <c r="G59" s="169">
        <f t="shared" si="41"/>
        <v>0</v>
      </c>
      <c r="H59" s="156"/>
      <c r="I59" s="155">
        <f t="shared" si="42"/>
        <v>0</v>
      </c>
      <c r="J59" s="156"/>
      <c r="K59" s="155">
        <f t="shared" si="43"/>
        <v>0</v>
      </c>
      <c r="L59" s="155">
        <v>21</v>
      </c>
      <c r="M59" s="155">
        <f t="shared" si="44"/>
        <v>0</v>
      </c>
      <c r="N59" s="155">
        <v>0</v>
      </c>
      <c r="O59" s="155">
        <f t="shared" si="45"/>
        <v>0</v>
      </c>
      <c r="P59" s="155">
        <v>0</v>
      </c>
      <c r="Q59" s="155">
        <f t="shared" si="46"/>
        <v>0</v>
      </c>
      <c r="R59" s="155"/>
      <c r="S59" s="155" t="s">
        <v>95</v>
      </c>
      <c r="T59" s="155" t="s">
        <v>96</v>
      </c>
      <c r="U59" s="155">
        <v>4.6330000000000003E-2</v>
      </c>
      <c r="V59" s="155">
        <f t="shared" si="47"/>
        <v>51.1</v>
      </c>
      <c r="W59" s="155"/>
      <c r="X59" s="155" t="s">
        <v>139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140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 x14ac:dyDescent="0.2">
      <c r="A60" s="164">
        <v>47</v>
      </c>
      <c r="B60" s="165"/>
      <c r="C60" s="172" t="s">
        <v>154</v>
      </c>
      <c r="D60" s="166" t="s">
        <v>111</v>
      </c>
      <c r="E60" s="167">
        <v>1028</v>
      </c>
      <c r="F60" s="168"/>
      <c r="G60" s="169">
        <f t="shared" si="41"/>
        <v>0</v>
      </c>
      <c r="H60" s="156"/>
      <c r="I60" s="155">
        <f t="shared" si="42"/>
        <v>0</v>
      </c>
      <c r="J60" s="156"/>
      <c r="K60" s="155">
        <f t="shared" si="43"/>
        <v>0</v>
      </c>
      <c r="L60" s="155">
        <v>21</v>
      </c>
      <c r="M60" s="155">
        <f t="shared" si="44"/>
        <v>0</v>
      </c>
      <c r="N60" s="155">
        <v>0</v>
      </c>
      <c r="O60" s="155">
        <f t="shared" si="45"/>
        <v>0</v>
      </c>
      <c r="P60" s="155">
        <v>0</v>
      </c>
      <c r="Q60" s="155">
        <f t="shared" si="46"/>
        <v>0</v>
      </c>
      <c r="R60" s="155"/>
      <c r="S60" s="155" t="s">
        <v>95</v>
      </c>
      <c r="T60" s="155" t="s">
        <v>96</v>
      </c>
      <c r="U60" s="155">
        <v>4.6330000000000003E-2</v>
      </c>
      <c r="V60" s="155">
        <f t="shared" si="47"/>
        <v>47.63</v>
      </c>
      <c r="W60" s="155"/>
      <c r="X60" s="155" t="s">
        <v>139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140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4">
        <v>48</v>
      </c>
      <c r="B61" s="165"/>
      <c r="C61" s="172" t="s">
        <v>155</v>
      </c>
      <c r="D61" s="166" t="s">
        <v>111</v>
      </c>
      <c r="E61" s="167">
        <v>1377</v>
      </c>
      <c r="F61" s="168"/>
      <c r="G61" s="169">
        <f t="shared" si="41"/>
        <v>0</v>
      </c>
      <c r="H61" s="156"/>
      <c r="I61" s="155">
        <f t="shared" si="42"/>
        <v>0</v>
      </c>
      <c r="J61" s="156"/>
      <c r="K61" s="155">
        <f t="shared" si="43"/>
        <v>0</v>
      </c>
      <c r="L61" s="155">
        <v>21</v>
      </c>
      <c r="M61" s="155">
        <f t="shared" si="44"/>
        <v>0</v>
      </c>
      <c r="N61" s="155">
        <v>0</v>
      </c>
      <c r="O61" s="155">
        <f t="shared" si="45"/>
        <v>0</v>
      </c>
      <c r="P61" s="155">
        <v>0</v>
      </c>
      <c r="Q61" s="155">
        <f t="shared" si="46"/>
        <v>0</v>
      </c>
      <c r="R61" s="155"/>
      <c r="S61" s="155" t="s">
        <v>109</v>
      </c>
      <c r="T61" s="155" t="s">
        <v>96</v>
      </c>
      <c r="U61" s="155">
        <v>5.0959999999999998E-2</v>
      </c>
      <c r="V61" s="155">
        <f t="shared" si="47"/>
        <v>70.17</v>
      </c>
      <c r="W61" s="155"/>
      <c r="X61" s="155" t="s">
        <v>139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140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64">
        <v>49</v>
      </c>
      <c r="B62" s="165"/>
      <c r="C62" s="172" t="s">
        <v>156</v>
      </c>
      <c r="D62" s="166" t="s">
        <v>111</v>
      </c>
      <c r="E62" s="167">
        <v>5</v>
      </c>
      <c r="F62" s="168"/>
      <c r="G62" s="169">
        <f t="shared" si="41"/>
        <v>0</v>
      </c>
      <c r="H62" s="156"/>
      <c r="I62" s="155">
        <f t="shared" si="42"/>
        <v>0</v>
      </c>
      <c r="J62" s="156"/>
      <c r="K62" s="155">
        <f t="shared" si="43"/>
        <v>0</v>
      </c>
      <c r="L62" s="155">
        <v>21</v>
      </c>
      <c r="M62" s="155">
        <f t="shared" si="44"/>
        <v>0</v>
      </c>
      <c r="N62" s="155">
        <v>0</v>
      </c>
      <c r="O62" s="155">
        <f t="shared" si="45"/>
        <v>0</v>
      </c>
      <c r="P62" s="155">
        <v>0</v>
      </c>
      <c r="Q62" s="155">
        <f t="shared" si="46"/>
        <v>0</v>
      </c>
      <c r="R62" s="155"/>
      <c r="S62" s="155" t="s">
        <v>109</v>
      </c>
      <c r="T62" s="155" t="s">
        <v>96</v>
      </c>
      <c r="U62" s="155">
        <v>2.0740000000000001E-2</v>
      </c>
      <c r="V62" s="155">
        <f t="shared" si="47"/>
        <v>0.1</v>
      </c>
      <c r="W62" s="155"/>
      <c r="X62" s="155" t="s">
        <v>139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140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64">
        <v>50</v>
      </c>
      <c r="B63" s="165"/>
      <c r="C63" s="172" t="s">
        <v>157</v>
      </c>
      <c r="D63" s="166" t="s">
        <v>111</v>
      </c>
      <c r="E63" s="167">
        <v>236</v>
      </c>
      <c r="F63" s="168"/>
      <c r="G63" s="169">
        <f t="shared" si="41"/>
        <v>0</v>
      </c>
      <c r="H63" s="156"/>
      <c r="I63" s="155">
        <f t="shared" si="42"/>
        <v>0</v>
      </c>
      <c r="J63" s="156"/>
      <c r="K63" s="155">
        <f t="shared" si="43"/>
        <v>0</v>
      </c>
      <c r="L63" s="155">
        <v>21</v>
      </c>
      <c r="M63" s="155">
        <f t="shared" si="44"/>
        <v>0</v>
      </c>
      <c r="N63" s="155">
        <v>0</v>
      </c>
      <c r="O63" s="155">
        <f t="shared" si="45"/>
        <v>0</v>
      </c>
      <c r="P63" s="155">
        <v>0</v>
      </c>
      <c r="Q63" s="155">
        <f t="shared" si="46"/>
        <v>0</v>
      </c>
      <c r="R63" s="155"/>
      <c r="S63" s="155" t="s">
        <v>95</v>
      </c>
      <c r="T63" s="155" t="s">
        <v>96</v>
      </c>
      <c r="U63" s="155">
        <v>7.6539999999999997E-2</v>
      </c>
      <c r="V63" s="155">
        <f t="shared" si="47"/>
        <v>18.059999999999999</v>
      </c>
      <c r="W63" s="155"/>
      <c r="X63" s="155" t="s">
        <v>139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140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64">
        <v>51</v>
      </c>
      <c r="B64" s="165"/>
      <c r="C64" s="172" t="s">
        <v>158</v>
      </c>
      <c r="D64" s="166" t="s">
        <v>111</v>
      </c>
      <c r="E64" s="167">
        <v>200</v>
      </c>
      <c r="F64" s="168"/>
      <c r="G64" s="169">
        <f t="shared" si="41"/>
        <v>0</v>
      </c>
      <c r="H64" s="156"/>
      <c r="I64" s="155">
        <f t="shared" si="42"/>
        <v>0</v>
      </c>
      <c r="J64" s="156"/>
      <c r="K64" s="155">
        <f t="shared" si="43"/>
        <v>0</v>
      </c>
      <c r="L64" s="155">
        <v>21</v>
      </c>
      <c r="M64" s="155">
        <f t="shared" si="44"/>
        <v>0</v>
      </c>
      <c r="N64" s="155">
        <v>0</v>
      </c>
      <c r="O64" s="155">
        <f t="shared" si="45"/>
        <v>0</v>
      </c>
      <c r="P64" s="155">
        <v>0</v>
      </c>
      <c r="Q64" s="155">
        <f t="shared" si="46"/>
        <v>0</v>
      </c>
      <c r="R64" s="155"/>
      <c r="S64" s="155" t="s">
        <v>95</v>
      </c>
      <c r="T64" s="155" t="s">
        <v>96</v>
      </c>
      <c r="U64" s="155">
        <v>8.1339999999999996E-2</v>
      </c>
      <c r="V64" s="155">
        <f t="shared" si="47"/>
        <v>16.27</v>
      </c>
      <c r="W64" s="155"/>
      <c r="X64" s="155" t="s">
        <v>139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140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4">
        <v>52</v>
      </c>
      <c r="B65" s="165"/>
      <c r="C65" s="172" t="s">
        <v>159</v>
      </c>
      <c r="D65" s="166" t="s">
        <v>111</v>
      </c>
      <c r="E65" s="167">
        <v>100</v>
      </c>
      <c r="F65" s="168"/>
      <c r="G65" s="169">
        <f t="shared" si="41"/>
        <v>0</v>
      </c>
      <c r="H65" s="156"/>
      <c r="I65" s="155">
        <f t="shared" si="42"/>
        <v>0</v>
      </c>
      <c r="J65" s="156"/>
      <c r="K65" s="155">
        <f t="shared" si="43"/>
        <v>0</v>
      </c>
      <c r="L65" s="155">
        <v>21</v>
      </c>
      <c r="M65" s="155">
        <f t="shared" si="44"/>
        <v>0</v>
      </c>
      <c r="N65" s="155">
        <v>0</v>
      </c>
      <c r="O65" s="155">
        <f t="shared" si="45"/>
        <v>0</v>
      </c>
      <c r="P65" s="155">
        <v>0</v>
      </c>
      <c r="Q65" s="155">
        <f t="shared" si="46"/>
        <v>0</v>
      </c>
      <c r="R65" s="155"/>
      <c r="S65" s="155" t="s">
        <v>95</v>
      </c>
      <c r="T65" s="155" t="s">
        <v>96</v>
      </c>
      <c r="U65" s="155">
        <v>6.9199999999999998E-2</v>
      </c>
      <c r="V65" s="155">
        <f t="shared" si="47"/>
        <v>6.92</v>
      </c>
      <c r="W65" s="155"/>
      <c r="X65" s="155" t="s">
        <v>139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140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4">
        <v>53</v>
      </c>
      <c r="B66" s="165"/>
      <c r="C66" s="172" t="s">
        <v>160</v>
      </c>
      <c r="D66" s="166" t="s">
        <v>111</v>
      </c>
      <c r="E66" s="167">
        <v>75</v>
      </c>
      <c r="F66" s="168"/>
      <c r="G66" s="169">
        <f t="shared" si="41"/>
        <v>0</v>
      </c>
      <c r="H66" s="156"/>
      <c r="I66" s="155">
        <f t="shared" si="42"/>
        <v>0</v>
      </c>
      <c r="J66" s="156"/>
      <c r="K66" s="155">
        <f t="shared" si="43"/>
        <v>0</v>
      </c>
      <c r="L66" s="155">
        <v>21</v>
      </c>
      <c r="M66" s="155">
        <f t="shared" si="44"/>
        <v>0</v>
      </c>
      <c r="N66" s="155">
        <v>0</v>
      </c>
      <c r="O66" s="155">
        <f t="shared" si="45"/>
        <v>0</v>
      </c>
      <c r="P66" s="155">
        <v>0</v>
      </c>
      <c r="Q66" s="155">
        <f t="shared" si="46"/>
        <v>0</v>
      </c>
      <c r="R66" s="155"/>
      <c r="S66" s="155" t="s">
        <v>95</v>
      </c>
      <c r="T66" s="155" t="s">
        <v>96</v>
      </c>
      <c r="U66" s="155">
        <v>7.2539999999999993E-2</v>
      </c>
      <c r="V66" s="155">
        <f t="shared" si="47"/>
        <v>5.44</v>
      </c>
      <c r="W66" s="155"/>
      <c r="X66" s="155" t="s">
        <v>139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140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4">
        <v>54</v>
      </c>
      <c r="B67" s="165"/>
      <c r="C67" s="172" t="s">
        <v>161</v>
      </c>
      <c r="D67" s="166" t="s">
        <v>100</v>
      </c>
      <c r="E67" s="167">
        <v>40</v>
      </c>
      <c r="F67" s="168"/>
      <c r="G67" s="169">
        <f t="shared" si="41"/>
        <v>0</v>
      </c>
      <c r="H67" s="156"/>
      <c r="I67" s="155">
        <f t="shared" si="42"/>
        <v>0</v>
      </c>
      <c r="J67" s="156"/>
      <c r="K67" s="155">
        <f t="shared" si="43"/>
        <v>0</v>
      </c>
      <c r="L67" s="155">
        <v>21</v>
      </c>
      <c r="M67" s="155">
        <f t="shared" si="44"/>
        <v>0</v>
      </c>
      <c r="N67" s="155">
        <v>0</v>
      </c>
      <c r="O67" s="155">
        <f t="shared" si="45"/>
        <v>0</v>
      </c>
      <c r="P67" s="155">
        <v>0</v>
      </c>
      <c r="Q67" s="155">
        <f t="shared" si="46"/>
        <v>0</v>
      </c>
      <c r="R67" s="155"/>
      <c r="S67" s="155" t="s">
        <v>109</v>
      </c>
      <c r="T67" s="155" t="s">
        <v>96</v>
      </c>
      <c r="U67" s="155">
        <v>2.1499999999999998E-2</v>
      </c>
      <c r="V67" s="155">
        <f t="shared" si="47"/>
        <v>0.86</v>
      </c>
      <c r="W67" s="155"/>
      <c r="X67" s="155" t="s">
        <v>139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140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4">
        <v>55</v>
      </c>
      <c r="B68" s="165"/>
      <c r="C68" s="172" t="s">
        <v>162</v>
      </c>
      <c r="D68" s="166" t="s">
        <v>111</v>
      </c>
      <c r="E68" s="167">
        <v>8</v>
      </c>
      <c r="F68" s="168"/>
      <c r="G68" s="169">
        <f t="shared" si="41"/>
        <v>0</v>
      </c>
      <c r="H68" s="156"/>
      <c r="I68" s="155">
        <f t="shared" si="42"/>
        <v>0</v>
      </c>
      <c r="J68" s="156"/>
      <c r="K68" s="155">
        <f t="shared" si="43"/>
        <v>0</v>
      </c>
      <c r="L68" s="155">
        <v>21</v>
      </c>
      <c r="M68" s="155">
        <f t="shared" si="44"/>
        <v>0</v>
      </c>
      <c r="N68" s="155">
        <v>0</v>
      </c>
      <c r="O68" s="155">
        <f t="shared" si="45"/>
        <v>0</v>
      </c>
      <c r="P68" s="155">
        <v>0</v>
      </c>
      <c r="Q68" s="155">
        <f t="shared" si="46"/>
        <v>0</v>
      </c>
      <c r="R68" s="155"/>
      <c r="S68" s="155" t="s">
        <v>95</v>
      </c>
      <c r="T68" s="155" t="s">
        <v>96</v>
      </c>
      <c r="U68" s="155">
        <v>0.57950000000000002</v>
      </c>
      <c r="V68" s="155">
        <f t="shared" si="47"/>
        <v>4.6399999999999997</v>
      </c>
      <c r="W68" s="155"/>
      <c r="X68" s="155" t="s">
        <v>139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140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4">
        <v>56</v>
      </c>
      <c r="B69" s="165"/>
      <c r="C69" s="172" t="s">
        <v>163</v>
      </c>
      <c r="D69" s="166" t="s">
        <v>100</v>
      </c>
      <c r="E69" s="167">
        <v>16</v>
      </c>
      <c r="F69" s="168"/>
      <c r="G69" s="169">
        <f t="shared" si="41"/>
        <v>0</v>
      </c>
      <c r="H69" s="156"/>
      <c r="I69" s="155">
        <f t="shared" si="42"/>
        <v>0</v>
      </c>
      <c r="J69" s="156"/>
      <c r="K69" s="155">
        <f t="shared" si="43"/>
        <v>0</v>
      </c>
      <c r="L69" s="155">
        <v>21</v>
      </c>
      <c r="M69" s="155">
        <f t="shared" si="44"/>
        <v>0</v>
      </c>
      <c r="N69" s="155">
        <v>0</v>
      </c>
      <c r="O69" s="155">
        <f t="shared" si="45"/>
        <v>0</v>
      </c>
      <c r="P69" s="155">
        <v>0</v>
      </c>
      <c r="Q69" s="155">
        <f t="shared" si="46"/>
        <v>0</v>
      </c>
      <c r="R69" s="155"/>
      <c r="S69" s="155" t="s">
        <v>95</v>
      </c>
      <c r="T69" s="155" t="s">
        <v>96</v>
      </c>
      <c r="U69" s="155">
        <v>0.14000000000000001</v>
      </c>
      <c r="V69" s="155">
        <f t="shared" si="47"/>
        <v>2.2400000000000002</v>
      </c>
      <c r="W69" s="155"/>
      <c r="X69" s="155" t="s">
        <v>139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140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64">
        <v>57</v>
      </c>
      <c r="B70" s="165"/>
      <c r="C70" s="172" t="s">
        <v>164</v>
      </c>
      <c r="D70" s="166" t="s">
        <v>111</v>
      </c>
      <c r="E70" s="167">
        <v>8</v>
      </c>
      <c r="F70" s="168"/>
      <c r="G70" s="169">
        <f t="shared" si="41"/>
        <v>0</v>
      </c>
      <c r="H70" s="156"/>
      <c r="I70" s="155">
        <f t="shared" si="42"/>
        <v>0</v>
      </c>
      <c r="J70" s="156"/>
      <c r="K70" s="155">
        <f t="shared" si="43"/>
        <v>0</v>
      </c>
      <c r="L70" s="155">
        <v>21</v>
      </c>
      <c r="M70" s="155">
        <f t="shared" si="44"/>
        <v>0</v>
      </c>
      <c r="N70" s="155">
        <v>0</v>
      </c>
      <c r="O70" s="155">
        <f t="shared" si="45"/>
        <v>0</v>
      </c>
      <c r="P70" s="155">
        <v>0</v>
      </c>
      <c r="Q70" s="155">
        <f t="shared" si="46"/>
        <v>0</v>
      </c>
      <c r="R70" s="155"/>
      <c r="S70" s="155" t="s">
        <v>95</v>
      </c>
      <c r="T70" s="155" t="s">
        <v>96</v>
      </c>
      <c r="U70" s="155">
        <v>0.32900000000000001</v>
      </c>
      <c r="V70" s="155">
        <f t="shared" si="47"/>
        <v>2.63</v>
      </c>
      <c r="W70" s="155"/>
      <c r="X70" s="155" t="s">
        <v>139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140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4">
        <v>58</v>
      </c>
      <c r="B71" s="165"/>
      <c r="C71" s="172" t="s">
        <v>165</v>
      </c>
      <c r="D71" s="166" t="s">
        <v>100</v>
      </c>
      <c r="E71" s="167">
        <v>65</v>
      </c>
      <c r="F71" s="168"/>
      <c r="G71" s="169">
        <f t="shared" si="41"/>
        <v>0</v>
      </c>
      <c r="H71" s="156"/>
      <c r="I71" s="155">
        <f t="shared" si="42"/>
        <v>0</v>
      </c>
      <c r="J71" s="156"/>
      <c r="K71" s="155">
        <f t="shared" si="43"/>
        <v>0</v>
      </c>
      <c r="L71" s="155">
        <v>21</v>
      </c>
      <c r="M71" s="155">
        <f t="shared" si="44"/>
        <v>0</v>
      </c>
      <c r="N71" s="155">
        <v>0</v>
      </c>
      <c r="O71" s="155">
        <f t="shared" si="45"/>
        <v>0</v>
      </c>
      <c r="P71" s="155">
        <v>0</v>
      </c>
      <c r="Q71" s="155">
        <f t="shared" si="46"/>
        <v>0</v>
      </c>
      <c r="R71" s="155"/>
      <c r="S71" s="155" t="s">
        <v>95</v>
      </c>
      <c r="T71" s="155" t="s">
        <v>96</v>
      </c>
      <c r="U71" s="155">
        <v>0.151</v>
      </c>
      <c r="V71" s="155">
        <f t="shared" si="47"/>
        <v>9.82</v>
      </c>
      <c r="W71" s="155"/>
      <c r="X71" s="155" t="s">
        <v>139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4">
        <v>59</v>
      </c>
      <c r="B72" s="165"/>
      <c r="C72" s="172" t="s">
        <v>166</v>
      </c>
      <c r="D72" s="166" t="s">
        <v>100</v>
      </c>
      <c r="E72" s="167">
        <v>65</v>
      </c>
      <c r="F72" s="168"/>
      <c r="G72" s="169">
        <f t="shared" si="41"/>
        <v>0</v>
      </c>
      <c r="H72" s="156"/>
      <c r="I72" s="155">
        <f t="shared" si="42"/>
        <v>0</v>
      </c>
      <c r="J72" s="156"/>
      <c r="K72" s="155">
        <f t="shared" si="43"/>
        <v>0</v>
      </c>
      <c r="L72" s="155">
        <v>21</v>
      </c>
      <c r="M72" s="155">
        <f t="shared" si="44"/>
        <v>0</v>
      </c>
      <c r="N72" s="155">
        <v>0</v>
      </c>
      <c r="O72" s="155">
        <f t="shared" si="45"/>
        <v>0</v>
      </c>
      <c r="P72" s="155">
        <v>0</v>
      </c>
      <c r="Q72" s="155">
        <f t="shared" si="46"/>
        <v>0</v>
      </c>
      <c r="R72" s="155"/>
      <c r="S72" s="155" t="s">
        <v>95</v>
      </c>
      <c r="T72" s="155" t="s">
        <v>96</v>
      </c>
      <c r="U72" s="155">
        <v>2.5000000000000001E-2</v>
      </c>
      <c r="V72" s="155">
        <f t="shared" si="47"/>
        <v>1.63</v>
      </c>
      <c r="W72" s="155"/>
      <c r="X72" s="155" t="s">
        <v>139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140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4">
        <v>60</v>
      </c>
      <c r="B73" s="165"/>
      <c r="C73" s="172" t="s">
        <v>167</v>
      </c>
      <c r="D73" s="166" t="s">
        <v>168</v>
      </c>
      <c r="E73" s="167">
        <v>0.3</v>
      </c>
      <c r="F73" s="168"/>
      <c r="G73" s="169">
        <f t="shared" si="41"/>
        <v>0</v>
      </c>
      <c r="H73" s="156"/>
      <c r="I73" s="155">
        <f t="shared" si="42"/>
        <v>0</v>
      </c>
      <c r="J73" s="156"/>
      <c r="K73" s="155">
        <f t="shared" si="43"/>
        <v>0</v>
      </c>
      <c r="L73" s="155">
        <v>21</v>
      </c>
      <c r="M73" s="155">
        <f t="shared" si="44"/>
        <v>0</v>
      </c>
      <c r="N73" s="155">
        <v>0</v>
      </c>
      <c r="O73" s="155">
        <f t="shared" si="45"/>
        <v>0</v>
      </c>
      <c r="P73" s="155">
        <v>0</v>
      </c>
      <c r="Q73" s="155">
        <f t="shared" si="46"/>
        <v>0</v>
      </c>
      <c r="R73" s="155"/>
      <c r="S73" s="155" t="s">
        <v>95</v>
      </c>
      <c r="T73" s="155" t="s">
        <v>96</v>
      </c>
      <c r="U73" s="155">
        <v>0</v>
      </c>
      <c r="V73" s="155">
        <f t="shared" si="47"/>
        <v>0</v>
      </c>
      <c r="W73" s="155"/>
      <c r="X73" s="155" t="s">
        <v>139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140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4">
        <v>61</v>
      </c>
      <c r="B74" s="165"/>
      <c r="C74" s="172" t="s">
        <v>169</v>
      </c>
      <c r="D74" s="166" t="s">
        <v>138</v>
      </c>
      <c r="E74" s="167">
        <v>27.1</v>
      </c>
      <c r="F74" s="168"/>
      <c r="G74" s="169">
        <f t="shared" si="41"/>
        <v>0</v>
      </c>
      <c r="H74" s="156"/>
      <c r="I74" s="155">
        <f t="shared" si="42"/>
        <v>0</v>
      </c>
      <c r="J74" s="156"/>
      <c r="K74" s="155">
        <f t="shared" si="43"/>
        <v>0</v>
      </c>
      <c r="L74" s="155">
        <v>21</v>
      </c>
      <c r="M74" s="155">
        <f t="shared" si="44"/>
        <v>0</v>
      </c>
      <c r="N74" s="155">
        <v>0</v>
      </c>
      <c r="O74" s="155">
        <f t="shared" si="45"/>
        <v>0</v>
      </c>
      <c r="P74" s="155">
        <v>0</v>
      </c>
      <c r="Q74" s="155">
        <f t="shared" si="46"/>
        <v>0</v>
      </c>
      <c r="R74" s="155"/>
      <c r="S74" s="155" t="s">
        <v>95</v>
      </c>
      <c r="T74" s="155" t="s">
        <v>96</v>
      </c>
      <c r="U74" s="155">
        <v>1</v>
      </c>
      <c r="V74" s="155">
        <f t="shared" si="47"/>
        <v>27.1</v>
      </c>
      <c r="W74" s="155"/>
      <c r="X74" s="155" t="s">
        <v>139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140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12.75" customHeight="1" outlineLevel="1" x14ac:dyDescent="0.2">
      <c r="A75" s="176">
        <v>62</v>
      </c>
      <c r="B75" s="177"/>
      <c r="C75" s="178" t="s">
        <v>170</v>
      </c>
      <c r="D75" s="179" t="s">
        <v>138</v>
      </c>
      <c r="E75" s="180">
        <v>23.1</v>
      </c>
      <c r="F75" s="181"/>
      <c r="G75" s="182">
        <f t="shared" si="41"/>
        <v>0</v>
      </c>
      <c r="H75" s="156"/>
      <c r="I75" s="155">
        <f t="shared" si="42"/>
        <v>0</v>
      </c>
      <c r="J75" s="156"/>
      <c r="K75" s="155">
        <f t="shared" si="43"/>
        <v>0</v>
      </c>
      <c r="L75" s="155">
        <v>21</v>
      </c>
      <c r="M75" s="155">
        <f t="shared" si="44"/>
        <v>0</v>
      </c>
      <c r="N75" s="155">
        <v>0</v>
      </c>
      <c r="O75" s="155">
        <f t="shared" si="45"/>
        <v>0</v>
      </c>
      <c r="P75" s="155">
        <v>0</v>
      </c>
      <c r="Q75" s="155">
        <f t="shared" si="46"/>
        <v>0</v>
      </c>
      <c r="R75" s="155"/>
      <c r="S75" s="155" t="s">
        <v>95</v>
      </c>
      <c r="T75" s="155" t="s">
        <v>96</v>
      </c>
      <c r="U75" s="155">
        <v>1</v>
      </c>
      <c r="V75" s="155">
        <f t="shared" si="47"/>
        <v>23.1</v>
      </c>
      <c r="W75" s="155"/>
      <c r="X75" s="155" t="s">
        <v>139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140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x14ac:dyDescent="0.2">
      <c r="A76" s="3"/>
      <c r="B76" s="4"/>
      <c r="C76" s="173"/>
      <c r="D76" s="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AE76">
        <v>15</v>
      </c>
      <c r="AF76">
        <v>21</v>
      </c>
      <c r="AG76" t="s">
        <v>79</v>
      </c>
    </row>
    <row r="77" spans="1:60" x14ac:dyDescent="0.2">
      <c r="A77" s="151"/>
      <c r="B77" s="152" t="s">
        <v>30</v>
      </c>
      <c r="C77" s="174"/>
      <c r="D77" s="153"/>
      <c r="E77" s="154"/>
      <c r="F77" s="154"/>
      <c r="G77" s="170">
        <f>G8+G13+G16+G18+G42+G53</f>
        <v>0</v>
      </c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AE77">
        <f>SUMIF(L7:L75,AE76,G7:G75)</f>
        <v>0</v>
      </c>
      <c r="AF77">
        <f>SUMIF(L7:L75,AF76,G7:G75)</f>
        <v>0</v>
      </c>
      <c r="AG77" t="s">
        <v>171</v>
      </c>
    </row>
    <row r="78" spans="1:60" x14ac:dyDescent="0.2">
      <c r="A78" s="3"/>
      <c r="B78" s="4"/>
      <c r="C78" s="173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3"/>
      <c r="B79" s="4"/>
      <c r="C79" s="173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58" t="s">
        <v>172</v>
      </c>
      <c r="B80" s="258"/>
      <c r="C80" s="259"/>
      <c r="D80" s="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239"/>
      <c r="B81" s="240"/>
      <c r="C81" s="241"/>
      <c r="D81" s="240"/>
      <c r="E81" s="240"/>
      <c r="F81" s="240"/>
      <c r="G81" s="242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AG81" t="s">
        <v>173</v>
      </c>
    </row>
    <row r="82" spans="1:33" x14ac:dyDescent="0.2">
      <c r="A82" s="243"/>
      <c r="B82" s="244"/>
      <c r="C82" s="245"/>
      <c r="D82" s="244"/>
      <c r="E82" s="244"/>
      <c r="F82" s="244"/>
      <c r="G82" s="246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33" x14ac:dyDescent="0.2">
      <c r="A83" s="243"/>
      <c r="B83" s="244"/>
      <c r="C83" s="245"/>
      <c r="D83" s="244"/>
      <c r="E83" s="244"/>
      <c r="F83" s="244"/>
      <c r="G83" s="246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33" x14ac:dyDescent="0.2">
      <c r="A84" s="243"/>
      <c r="B84" s="244"/>
      <c r="C84" s="245"/>
      <c r="D84" s="244"/>
      <c r="E84" s="244"/>
      <c r="F84" s="244"/>
      <c r="G84" s="246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33" x14ac:dyDescent="0.2">
      <c r="A85" s="247"/>
      <c r="B85" s="248"/>
      <c r="C85" s="249"/>
      <c r="D85" s="248"/>
      <c r="E85" s="248"/>
      <c r="F85" s="248"/>
      <c r="G85" s="250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33" x14ac:dyDescent="0.2">
      <c r="A86" s="3"/>
      <c r="B86" s="4"/>
      <c r="C86" s="173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33" x14ac:dyDescent="0.2">
      <c r="C87" s="175"/>
      <c r="D87" s="10"/>
      <c r="AG87" t="s">
        <v>174</v>
      </c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</sheetData>
  <sheetProtection algorithmName="SHA-512" hashValue="EstH1wiqimeVF5Z/yknetgh/GRIkUV1vdCNMlqsYyD0NcImZfpq/IEYfbxmGP2cbnVaAy9s54CHh/3fxILCOUw==" saltValue="iXTymfwQLeJBGgbFZEuYww==" spinCount="100000" sheet="1" objects="1" scenarios="1"/>
  <protectedRanges>
    <protectedRange sqref="F9:F12" name="Oblast1"/>
    <protectedRange sqref="F14:F15" name="Oblast2"/>
    <protectedRange sqref="F17" name="Oblast3"/>
    <protectedRange sqref="F19:F41" name="Oblast4"/>
    <protectedRange sqref="F43:F52" name="Oblast5"/>
    <protectedRange sqref="F54:F75" name="Oblast6"/>
  </protectedRanges>
  <mergeCells count="6">
    <mergeCell ref="A81:G85"/>
    <mergeCell ref="A1:G1"/>
    <mergeCell ref="C2:G2"/>
    <mergeCell ref="C3:G3"/>
    <mergeCell ref="C4:G4"/>
    <mergeCell ref="A80:C8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SO01 D.1.4.D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D.1.4.D Pol'!Názvy_tisku</vt:lpstr>
      <vt:lpstr>oadresa</vt:lpstr>
      <vt:lpstr>Stavba!Objednatel</vt:lpstr>
      <vt:lpstr>Stavba!Objekt</vt:lpstr>
      <vt:lpstr>'SO01 D.1.4.D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Josef Vinkler</cp:lastModifiedBy>
  <cp:lastPrinted>2019-03-19T12:27:02Z</cp:lastPrinted>
  <dcterms:created xsi:type="dcterms:W3CDTF">2009-04-08T07:15:50Z</dcterms:created>
  <dcterms:modified xsi:type="dcterms:W3CDTF">2023-05-04T11:45:00Z</dcterms:modified>
</cp:coreProperties>
</file>