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jamuvbrne-my.sharepoint.com/personal/18639_post_jamu_cz/Documents/Dokumenty/IVUC Astorka/Výběrová řízení/Realizace/Priloha_4_ZD_Soupis_stavebnich_praci_a_vykaz_vymer_IVUC_Astorka/VV_Modernizace_ubytovaci_casti/VV_MaR/"/>
    </mc:Choice>
  </mc:AlternateContent>
  <xr:revisionPtr revIDLastSave="35" documentId="13_ncr:1_{AD17B9FF-4625-4001-86E5-194AF0383045}" xr6:coauthVersionLast="47" xr6:coauthVersionMax="47" xr10:uidLastSave="{19BCF528-BE48-49C1-9649-358E90113740}"/>
  <bookViews>
    <workbookView xWindow="-120" yWindow="-120" windowWidth="29040" windowHeight="15840" activeTab="2" xr2:uid="{00000000-000D-0000-FFFF-FFFF00000000}"/>
  </bookViews>
  <sheets>
    <sheet name="Stavba" sheetId="1" r:id="rId1"/>
    <sheet name="VzorPolozky" sheetId="10" state="hidden" r:id="rId2"/>
    <sheet name="SO01 D.1.4.D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'SO01 D.1.4.D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'SO01 D.1.4.D Pol'!$A$1:$X$107</definedName>
    <definedName name="_xlnm.Print_Area" localSheetId="0">Stavba!$A$1:$J$54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0" i="12" l="1"/>
  <c r="V68" i="12" l="1"/>
  <c r="Q68" i="12"/>
  <c r="O68" i="12"/>
  <c r="K68" i="12"/>
  <c r="I68" i="12"/>
  <c r="G68" i="12"/>
  <c r="M68" i="12" s="1"/>
  <c r="V43" i="12" l="1"/>
  <c r="Q43" i="12"/>
  <c r="O43" i="12"/>
  <c r="K43" i="12"/>
  <c r="I43" i="12"/>
  <c r="G43" i="12"/>
  <c r="M43" i="12" s="1"/>
  <c r="V40" i="12"/>
  <c r="Q40" i="12"/>
  <c r="O40" i="12"/>
  <c r="K40" i="12"/>
  <c r="I40" i="12"/>
  <c r="G40" i="12"/>
  <c r="M40" i="12" s="1"/>
  <c r="V39" i="12"/>
  <c r="Q39" i="12"/>
  <c r="O39" i="12"/>
  <c r="K39" i="12"/>
  <c r="I39" i="12"/>
  <c r="G39" i="12"/>
  <c r="M39" i="12" s="1"/>
  <c r="G9" i="12" l="1"/>
  <c r="M9" i="12" s="1"/>
  <c r="I9" i="12"/>
  <c r="K9" i="12"/>
  <c r="O9" i="12"/>
  <c r="Q9" i="12"/>
  <c r="V9" i="12"/>
  <c r="G10" i="12"/>
  <c r="M10" i="12" s="1"/>
  <c r="I10" i="12"/>
  <c r="K10" i="12"/>
  <c r="O10" i="12"/>
  <c r="Q10" i="12"/>
  <c r="V10" i="12"/>
  <c r="G11" i="12"/>
  <c r="I11" i="12"/>
  <c r="K11" i="12"/>
  <c r="O11" i="12"/>
  <c r="Q11" i="12"/>
  <c r="V11" i="12"/>
  <c r="G12" i="12"/>
  <c r="M12" i="12" s="1"/>
  <c r="I12" i="12"/>
  <c r="K12" i="12"/>
  <c r="O12" i="12"/>
  <c r="Q12" i="12"/>
  <c r="V12" i="12"/>
  <c r="G13" i="12"/>
  <c r="M13" i="12" s="1"/>
  <c r="I13" i="12"/>
  <c r="K13" i="12"/>
  <c r="O13" i="12"/>
  <c r="Q13" i="12"/>
  <c r="V13" i="12"/>
  <c r="G14" i="12"/>
  <c r="M14" i="12" s="1"/>
  <c r="I14" i="12"/>
  <c r="K14" i="12"/>
  <c r="O14" i="12"/>
  <c r="Q14" i="12"/>
  <c r="V14" i="12"/>
  <c r="G15" i="12"/>
  <c r="M15" i="12" s="1"/>
  <c r="I15" i="12"/>
  <c r="K15" i="12"/>
  <c r="O15" i="12"/>
  <c r="Q15" i="12"/>
  <c r="V15" i="12"/>
  <c r="G16" i="12"/>
  <c r="M16" i="12" s="1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G19" i="12"/>
  <c r="M19" i="12" s="1"/>
  <c r="I19" i="12"/>
  <c r="K19" i="12"/>
  <c r="O19" i="12"/>
  <c r="Q19" i="12"/>
  <c r="V19" i="12"/>
  <c r="G20" i="12"/>
  <c r="M20" i="12" s="1"/>
  <c r="I20" i="12"/>
  <c r="K20" i="12"/>
  <c r="O20" i="12"/>
  <c r="Q20" i="12"/>
  <c r="V20" i="12"/>
  <c r="G21" i="12"/>
  <c r="M21" i="12" s="1"/>
  <c r="I21" i="12"/>
  <c r="K21" i="12"/>
  <c r="O21" i="12"/>
  <c r="Q21" i="12"/>
  <c r="V21" i="12"/>
  <c r="G23" i="12"/>
  <c r="M23" i="12" s="1"/>
  <c r="I23" i="12"/>
  <c r="K23" i="12"/>
  <c r="O23" i="12"/>
  <c r="Q23" i="12"/>
  <c r="V23" i="12"/>
  <c r="G24" i="12"/>
  <c r="M24" i="12" s="1"/>
  <c r="I24" i="12"/>
  <c r="K24" i="12"/>
  <c r="O24" i="12"/>
  <c r="Q24" i="12"/>
  <c r="V24" i="12"/>
  <c r="G25" i="12"/>
  <c r="M25" i="12" s="1"/>
  <c r="I25" i="12"/>
  <c r="K25" i="12"/>
  <c r="O25" i="12"/>
  <c r="Q25" i="12"/>
  <c r="V25" i="12"/>
  <c r="G26" i="12"/>
  <c r="I26" i="12"/>
  <c r="K26" i="12"/>
  <c r="O26" i="12"/>
  <c r="Q26" i="12"/>
  <c r="V26" i="12"/>
  <c r="G27" i="12"/>
  <c r="M27" i="12" s="1"/>
  <c r="I27" i="12"/>
  <c r="K27" i="12"/>
  <c r="O27" i="12"/>
  <c r="Q27" i="12"/>
  <c r="V27" i="12"/>
  <c r="G28" i="12"/>
  <c r="M28" i="12" s="1"/>
  <c r="I28" i="12"/>
  <c r="K28" i="12"/>
  <c r="O28" i="12"/>
  <c r="Q28" i="12"/>
  <c r="V28" i="12"/>
  <c r="G29" i="12"/>
  <c r="M29" i="12" s="1"/>
  <c r="I29" i="12"/>
  <c r="K29" i="12"/>
  <c r="O29" i="12"/>
  <c r="Q29" i="12"/>
  <c r="V29" i="12"/>
  <c r="G31" i="12"/>
  <c r="M31" i="12" s="1"/>
  <c r="I31" i="12"/>
  <c r="K31" i="12"/>
  <c r="O31" i="12"/>
  <c r="Q31" i="12"/>
  <c r="V31" i="12"/>
  <c r="G32" i="12"/>
  <c r="M32" i="12" s="1"/>
  <c r="I32" i="12"/>
  <c r="K32" i="12"/>
  <c r="O32" i="12"/>
  <c r="Q32" i="12"/>
  <c r="V32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8" i="12"/>
  <c r="M38" i="12" s="1"/>
  <c r="I38" i="12"/>
  <c r="K38" i="12"/>
  <c r="O38" i="12"/>
  <c r="Q38" i="12"/>
  <c r="V38" i="12"/>
  <c r="G41" i="12"/>
  <c r="M41" i="12" s="1"/>
  <c r="I41" i="12"/>
  <c r="K41" i="12"/>
  <c r="O41" i="12"/>
  <c r="Q41" i="12"/>
  <c r="V41" i="12"/>
  <c r="G42" i="12"/>
  <c r="M42" i="12" s="1"/>
  <c r="I42" i="12"/>
  <c r="K42" i="12"/>
  <c r="O42" i="12"/>
  <c r="Q42" i="12"/>
  <c r="V42" i="12"/>
  <c r="G44" i="12"/>
  <c r="M44" i="12" s="1"/>
  <c r="I44" i="12"/>
  <c r="K44" i="12"/>
  <c r="O44" i="12"/>
  <c r="Q44" i="12"/>
  <c r="V44" i="12"/>
  <c r="G45" i="12"/>
  <c r="M45" i="12" s="1"/>
  <c r="I45" i="12"/>
  <c r="K45" i="12"/>
  <c r="O45" i="12"/>
  <c r="Q45" i="12"/>
  <c r="V45" i="12"/>
  <c r="G46" i="12"/>
  <c r="M46" i="12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2" i="12"/>
  <c r="M52" i="12" s="1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4" i="12"/>
  <c r="M64" i="12" s="1"/>
  <c r="I64" i="12"/>
  <c r="K64" i="12"/>
  <c r="O64" i="12"/>
  <c r="Q64" i="12"/>
  <c r="V64" i="12"/>
  <c r="G65" i="12"/>
  <c r="M65" i="12" s="1"/>
  <c r="I65" i="12"/>
  <c r="K65" i="12"/>
  <c r="O65" i="12"/>
  <c r="Q65" i="12"/>
  <c r="V65" i="12"/>
  <c r="G66" i="12"/>
  <c r="M66" i="12" s="1"/>
  <c r="I66" i="12"/>
  <c r="K66" i="12"/>
  <c r="O66" i="12"/>
  <c r="Q66" i="12"/>
  <c r="V66" i="12"/>
  <c r="G67" i="12"/>
  <c r="I67" i="12"/>
  <c r="K67" i="12"/>
  <c r="O67" i="12"/>
  <c r="Q67" i="12"/>
  <c r="V67" i="12"/>
  <c r="G69" i="12"/>
  <c r="M69" i="12" s="1"/>
  <c r="I69" i="12"/>
  <c r="K69" i="12"/>
  <c r="O69" i="12"/>
  <c r="Q69" i="12"/>
  <c r="V69" i="12"/>
  <c r="G70" i="12"/>
  <c r="M70" i="12" s="1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M77" i="12" s="1"/>
  <c r="I77" i="12"/>
  <c r="K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M85" i="12" s="1"/>
  <c r="I85" i="12"/>
  <c r="K85" i="12"/>
  <c r="O85" i="12"/>
  <c r="Q85" i="12"/>
  <c r="V85" i="12"/>
  <c r="G86" i="12"/>
  <c r="M86" i="12" s="1"/>
  <c r="I86" i="12"/>
  <c r="K86" i="12"/>
  <c r="O86" i="12"/>
  <c r="Q86" i="12"/>
  <c r="V86" i="12"/>
  <c r="G87" i="12"/>
  <c r="M87" i="12" s="1"/>
  <c r="I87" i="12"/>
  <c r="K87" i="12"/>
  <c r="O87" i="12"/>
  <c r="Q87" i="12"/>
  <c r="V87" i="12"/>
  <c r="G88" i="12"/>
  <c r="M88" i="12" s="1"/>
  <c r="I88" i="12"/>
  <c r="K88" i="12"/>
  <c r="O88" i="12"/>
  <c r="Q88" i="12"/>
  <c r="V88" i="12"/>
  <c r="G89" i="12"/>
  <c r="M89" i="12" s="1"/>
  <c r="I89" i="12"/>
  <c r="K89" i="12"/>
  <c r="O89" i="12"/>
  <c r="Q89" i="12"/>
  <c r="V89" i="12"/>
  <c r="G90" i="12"/>
  <c r="M90" i="12" s="1"/>
  <c r="I90" i="12"/>
  <c r="K90" i="12"/>
  <c r="O90" i="12"/>
  <c r="Q90" i="12"/>
  <c r="V90" i="12"/>
  <c r="G91" i="12"/>
  <c r="M91" i="12" s="1"/>
  <c r="I91" i="12"/>
  <c r="K91" i="12"/>
  <c r="O91" i="12"/>
  <c r="Q91" i="12"/>
  <c r="V91" i="12"/>
  <c r="G92" i="12"/>
  <c r="M92" i="12" s="1"/>
  <c r="I92" i="12"/>
  <c r="K92" i="12"/>
  <c r="O92" i="12"/>
  <c r="Q92" i="12"/>
  <c r="V92" i="12"/>
  <c r="G93" i="12"/>
  <c r="M93" i="12" s="1"/>
  <c r="I93" i="12"/>
  <c r="K93" i="12"/>
  <c r="O93" i="12"/>
  <c r="Q93" i="12"/>
  <c r="V93" i="12"/>
  <c r="G94" i="12"/>
  <c r="M94" i="12" s="1"/>
  <c r="I94" i="12"/>
  <c r="K94" i="12"/>
  <c r="O94" i="12"/>
  <c r="Q94" i="12"/>
  <c r="V94" i="12"/>
  <c r="G95" i="12"/>
  <c r="M95" i="12" s="1"/>
  <c r="I95" i="12"/>
  <c r="K95" i="12"/>
  <c r="O95" i="12"/>
  <c r="Q95" i="12"/>
  <c r="V95" i="12"/>
  <c r="AE97" i="12"/>
  <c r="F41" i="1" s="1"/>
  <c r="I16" i="1"/>
  <c r="J28" i="1"/>
  <c r="J26" i="1"/>
  <c r="G38" i="1"/>
  <c r="F38" i="1"/>
  <c r="J23" i="1"/>
  <c r="J24" i="1"/>
  <c r="J25" i="1"/>
  <c r="J27" i="1"/>
  <c r="E24" i="1"/>
  <c r="E26" i="1"/>
  <c r="AF97" i="12" l="1"/>
  <c r="G40" i="1" s="1"/>
  <c r="V30" i="12"/>
  <c r="G8" i="12"/>
  <c r="K8" i="12"/>
  <c r="I33" i="12"/>
  <c r="V63" i="12"/>
  <c r="I63" i="12"/>
  <c r="K22" i="12"/>
  <c r="I8" i="12"/>
  <c r="O33" i="12"/>
  <c r="V22" i="12"/>
  <c r="I22" i="12"/>
  <c r="F39" i="1"/>
  <c r="F42" i="1" s="1"/>
  <c r="V8" i="12"/>
  <c r="Q30" i="12"/>
  <c r="O30" i="12"/>
  <c r="F40" i="1"/>
  <c r="G63" i="12"/>
  <c r="I53" i="1" s="1"/>
  <c r="K63" i="12"/>
  <c r="K30" i="12"/>
  <c r="Q22" i="12"/>
  <c r="O8" i="12"/>
  <c r="O63" i="12"/>
  <c r="Q63" i="12"/>
  <c r="I30" i="12"/>
  <c r="O22" i="12"/>
  <c r="Q8" i="12"/>
  <c r="K33" i="12"/>
  <c r="V33" i="12"/>
  <c r="M30" i="12"/>
  <c r="G22" i="12"/>
  <c r="I50" i="1" s="1"/>
  <c r="Q33" i="12"/>
  <c r="M33" i="12"/>
  <c r="I51" i="1"/>
  <c r="M26" i="12"/>
  <c r="M22" i="12" s="1"/>
  <c r="M67" i="12"/>
  <c r="M63" i="12" s="1"/>
  <c r="G33" i="12"/>
  <c r="I52" i="1" s="1"/>
  <c r="M11" i="12"/>
  <c r="G97" i="12" l="1"/>
  <c r="M8" i="12"/>
  <c r="G39" i="1"/>
  <c r="G42" i="1" s="1"/>
  <c r="G25" i="1" s="1"/>
  <c r="A25" i="1" s="1"/>
  <c r="A26" i="1" s="1"/>
  <c r="G41" i="1"/>
  <c r="H41" i="1" s="1"/>
  <c r="I41" i="1" s="1"/>
  <c r="I19" i="1"/>
  <c r="I20" i="1"/>
  <c r="G23" i="1"/>
  <c r="A23" i="1" s="1"/>
  <c r="I49" i="1"/>
  <c r="I17" i="1" s="1"/>
  <c r="I18" i="1"/>
  <c r="H40" i="1"/>
  <c r="I40" i="1" s="1"/>
  <c r="I54" i="1" l="1"/>
  <c r="H39" i="1"/>
  <c r="G26" i="1"/>
  <c r="G28" i="1"/>
  <c r="I21" i="1"/>
  <c r="A24" i="1"/>
  <c r="G24" i="1"/>
  <c r="J50" i="1" l="1"/>
  <c r="J51" i="1"/>
  <c r="J49" i="1"/>
  <c r="J53" i="1"/>
  <c r="J52" i="1"/>
  <c r="H42" i="1"/>
  <c r="I39" i="1"/>
  <c r="I42" i="1" s="1"/>
  <c r="A27" i="1"/>
  <c r="A29" i="1" s="1"/>
  <c r="J54" i="1" l="1"/>
  <c r="G29" i="1"/>
  <c r="G27" i="1" s="1"/>
  <c r="J41" i="1"/>
  <c r="J39" i="1"/>
  <c r="J42" i="1" s="1"/>
  <c r="J4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Radek Dohnal</author>
  </authors>
  <commentList>
    <comment ref="S6" authorId="0" shapeId="0" xr:uid="{7B4B9558-FA95-49F7-BF91-C1CEB9E0AEB7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9D01BBB9-A9F2-4C64-8482-1AB073F6DA39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<sst xmlns="http://schemas.openxmlformats.org/spreadsheetml/2006/main" count="657" uniqueCount="205">
  <si>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</si>
  <si>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</si>
  <si>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</si>
  <si>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</si>
  <si>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</si>
  <si>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</si>
  <si>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</si>
  <si>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</si>
  <si>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</si>
  <si>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</si>
  <si>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</si>
  <si>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</si>
  <si>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</si>
  <si>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</si>
  <si>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</si>
  <si>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</si>
  <si>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</si>
  <si>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</si>
  <si>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</si>
  <si>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</si>
  <si>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</si>
  <si>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</si>
  <si>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</si>
  <si>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</si>
  <si>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</si>
  <si>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</si>
  <si>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</si>
  <si>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</si>
  <si>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</si>
  <si>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</si>
  <si>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</si>
  <si>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</si>
  <si>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</si>
  <si>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</si>
  <si>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</si>
  <si>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</si>
  <si>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</si>
  <si>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</si>
  <si>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</si>
  <si>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</si>
  <si>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D.1.4.D</t>
  </si>
  <si>
    <t>Zařízení pro měření a regulaci - Ubytování</t>
  </si>
  <si>
    <t>SO01</t>
  </si>
  <si>
    <t>Astorka</t>
  </si>
  <si>
    <t>Objekt:</t>
  </si>
  <si>
    <t>Rozpočet:</t>
  </si>
  <si>
    <t>50205040</t>
  </si>
  <si>
    <t>Stavební úpravy a modernizace IVUC Astorka</t>
  </si>
  <si>
    <t>Stavba</t>
  </si>
  <si>
    <t>Celkem za stavbu</t>
  </si>
  <si>
    <t>CZK</t>
  </si>
  <si>
    <t>Rekapitulace dílů</t>
  </si>
  <si>
    <t>Typ dílu</t>
  </si>
  <si>
    <t>0101</t>
  </si>
  <si>
    <t>Řídící systém</t>
  </si>
  <si>
    <t>0102</t>
  </si>
  <si>
    <t>Periferie</t>
  </si>
  <si>
    <t>0103</t>
  </si>
  <si>
    <t>Rozvaděč</t>
  </si>
  <si>
    <t>0104</t>
  </si>
  <si>
    <t>Montážní materiál</t>
  </si>
  <si>
    <t>1860</t>
  </si>
  <si>
    <t>Elektromontážní práce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</si>
  <si>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</si>
  <si>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</si>
  <si>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</si>
  <si>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</si>
  <si>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</si>
  <si>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</si>
  <si>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</si>
  <si>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</si>
  <si>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</si>
  <si>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</si>
  <si>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</si>
  <si>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</si>
  <si>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</si>
  <si>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</si>
  <si>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</si>
  <si>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</si>
  <si>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</si>
  <si>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</si>
  <si>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</si>
  <si>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</si>
  <si>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</si>
  <si>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</si>
  <si>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</si>
  <si>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</si>
  <si>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</si>
  <si>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</si>
  <si>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</si>
  <si>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</si>
  <si>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</si>
  <si>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Řídící jednotka 8DI, 8DO, 8AI, 4AO, RS232, RS485, Ethernet, displej 122x32 b., kláv., webserver</t>
  </si>
  <si>
    <t xml:space="preserve">ks    </t>
  </si>
  <si>
    <t>Vlastní</t>
  </si>
  <si>
    <t>Indiv</t>
  </si>
  <si>
    <t>Specifikace</t>
  </si>
  <si>
    <t>POL3_</t>
  </si>
  <si>
    <t>ks</t>
  </si>
  <si>
    <t>Kalkul</t>
  </si>
  <si>
    <t>KNX router do sítě IP, napájení 12-30VDC, montáž na DIN lištu</t>
  </si>
  <si>
    <t>KNX liniová spojka, fukce zesilovače signálu, montáž na DIN lištu</t>
  </si>
  <si>
    <t>KNX napájecí zdroj, výstup 30VDC/640mA, zkratuvzdorný výstup, tlumivka, montáž na DIN lištu</t>
  </si>
  <si>
    <t>Gateway KNX - Modbus TCP a RTU, 250 bodů, montáž na DIN lištu</t>
  </si>
  <si>
    <t>Gateway KNX - M-bus, 20 zařízení, montáž na DIN lištu</t>
  </si>
  <si>
    <t xml:space="preserve">Tablo vizualizační, 7" dotykový LCD, s integrovanou sběrnicovou spojkou, </t>
  </si>
  <si>
    <t>Montážní krabice pro zapuštěnou montáž 7" tabla</t>
  </si>
  <si>
    <t>Prostorový snímač teploty, Ni1000/6180ppm, rozsah -30..100°C, IP30, montáž na zeď</t>
  </si>
  <si>
    <t>SEN_20</t>
  </si>
  <si>
    <t>Snímač venkovní teploty, Ni1000/6180ppm, -50..100°C, IP 65, s plastovou hlavicí</t>
  </si>
  <si>
    <t>Jímkový snímač teploty bez jímky, délka stonku 120mm, Ni1000/6180ppm,  -30..150°C, IP65 s plastovou hlavicí</t>
  </si>
  <si>
    <t>Jímka nerez ocel, délka 100 mm, G 1/2", 6,3Mpa</t>
  </si>
  <si>
    <t>Snímač tlaku 0..6 bar, s výstupem 4-20 mA, napájení 15..24VDC, 2-vodičový, G1/4"</t>
  </si>
  <si>
    <t>BEL_20</t>
  </si>
  <si>
    <t>Snímač zaplavení, reléový výstup, 24VAC/VDC, v plastovém krytu, s dvojelektrodovou hladinovou sondou</t>
  </si>
  <si>
    <t>REG_20</t>
  </si>
  <si>
    <t>Termoelektrický pohon, NO, 230VAC, M30x1,5, kabel min. 0,8m</t>
  </si>
  <si>
    <t>DT0.1</t>
  </si>
  <si>
    <t>Rozvaděč oceloplechový skříňový, vč. vnitřní výzbroje a zapojení, 2000x1600x400, IP54/20</t>
  </si>
  <si>
    <t>DT0.2</t>
  </si>
  <si>
    <t>Spínač vačkový ve skříni 3P, 25A</t>
  </si>
  <si>
    <t>SPCM</t>
  </si>
  <si>
    <t>RTS 20/ I</t>
  </si>
  <si>
    <t>Kabel sdělovací s Cu jádrem JYTY 2 x 1 mm</t>
  </si>
  <si>
    <t>m</t>
  </si>
  <si>
    <t>Kabel sdělovací s Cu jádrem JYTY 4 x 1 mm</t>
  </si>
  <si>
    <t>Kabel sdělovací s Cu jádrem JYTY 7 x 1 mm</t>
  </si>
  <si>
    <t>Kabel sdělovací s Cu jádrem JY(ST)Y 2 x 2 x 0,8 mm</t>
  </si>
  <si>
    <t>Kabel silový s Cu jádrem 750 V CYKY 2 x 1,5 mm2</t>
  </si>
  <si>
    <t>Kabel silový s Cu jádrem 750 V CYKY 5 x 1,5 mm2</t>
  </si>
  <si>
    <t>Vodič silový CY zelenožlutý 6,00 mm2 - drát</t>
  </si>
  <si>
    <t>Trubka elektroinstalační tuhá, vnější/vnitřní pr. 25/22,1 mm, pevnost 750N</t>
  </si>
  <si>
    <t>Trubka elektroinstalační tuhá, vnější/vnitřní pr. 32/28,6 mm, pevnost 750N</t>
  </si>
  <si>
    <t>Příchytka pro tuhé trubky vnější pr. 25 mm</t>
  </si>
  <si>
    <t>Příchytka pro tuhé trubky vnější pr. 32 mm</t>
  </si>
  <si>
    <t>Trubka elektroinst. ohebná, vnější/vnitřní pr. 25/18,3 mm, pevnost 320N</t>
  </si>
  <si>
    <t>Trubka elektroinst. ohebná, vnější/vnitřní pr. 32/24,3 mm, pevnost 320N</t>
  </si>
  <si>
    <t>Kabelová příchytka, kovová, pro 1 kabel 9-10mm</t>
  </si>
  <si>
    <t>Žlab kabelový 62x50x0,75 mm, pozink, s integrovanou spojkou, délka 2 m</t>
  </si>
  <si>
    <t>Víko pro kabelový žlab š-62, pozink, délka 2 m</t>
  </si>
  <si>
    <t>Přepážka žlabu v-50, pozink, délka 2 m</t>
  </si>
  <si>
    <t>Závěs pro kabelový žlab š-62, galv. zinek</t>
  </si>
  <si>
    <t>Kotevní montážní materiál pro žlaby (závitové tyče, kotvy, montážní profily, apod.)</t>
  </si>
  <si>
    <t>soubor</t>
  </si>
  <si>
    <t>Žlab kabelový drátěný 35x100, galv. zinek, délka 2 m</t>
  </si>
  <si>
    <t>Krabice odbočná 85x85x36 s víčkem, krytí IP55</t>
  </si>
  <si>
    <t>Krabice odbočná malá, 89x43x37mm s víčkem, IP55</t>
  </si>
  <si>
    <t>Štítek kabelový zavírací 40 x 16 mm</t>
  </si>
  <si>
    <t>Protipožární ucpávka - tmel pr. do 70mm</t>
  </si>
  <si>
    <t>Ostatní pomocný montážní materiál (3% z ceny kabeláže a nosného materiálu)</t>
  </si>
  <si>
    <t>kpl</t>
  </si>
  <si>
    <t>VRN</t>
  </si>
  <si>
    <t>POL99_8</t>
  </si>
  <si>
    <t>Práce</t>
  </si>
  <si>
    <t>POL1_</t>
  </si>
  <si>
    <t>Montáž regulátor MaR</t>
  </si>
  <si>
    <t>Montáž vstupně/výstupní modul MaR</t>
  </si>
  <si>
    <t>Montáž převodník / komunikátor / switch</t>
  </si>
  <si>
    <t>Montáž nástěnný IRC ovladač</t>
  </si>
  <si>
    <t>Montáž snímač teploty / vlhkosti do místnosti</t>
  </si>
  <si>
    <t>Montáž snímač tlaku pro kapaliny a plyny</t>
  </si>
  <si>
    <t>Montáž spínač výšky hladiny</t>
  </si>
  <si>
    <t>Montáž + připojení servopohon ventilový</t>
  </si>
  <si>
    <t>Montáž rozvaděč skříňový</t>
  </si>
  <si>
    <t>Montáž servisní vypínač 3f</t>
  </si>
  <si>
    <t>Kabel speciální do 2 žil 1 mm volně uložený, vysvazkovaný</t>
  </si>
  <si>
    <t>Kabel speciální do 4 žil 1 mm volně uložený, vysvazkovaný</t>
  </si>
  <si>
    <t>Kabel speciální do 7 žil 1 mm volně uložený, vysvazkovaný</t>
  </si>
  <si>
    <t>Kabel CYKY-m 750 V 2 x 1,5 mm2 volně uložený</t>
  </si>
  <si>
    <t>Kabel CYKY-m 750 V 3 x 2,5 mm2 volně uložený, vysvazkovaný</t>
  </si>
  <si>
    <t>Kabel CYKY-m 750 V 5 x 1,5 mm2 volně uložený, vysvazkovaný</t>
  </si>
  <si>
    <t>Vodič uložený v trubkách CYY 6 mm2</t>
  </si>
  <si>
    <t>Trubka plast. tuhá 25 na příchytkách</t>
  </si>
  <si>
    <t>Trubka plast. tuhá 32 na příchytkách</t>
  </si>
  <si>
    <t>Trubka ohebná z PVC volně, vnější průměr 25 mm</t>
  </si>
  <si>
    <t>Trubka ohebná z PVC volně, vnější průměr 32 mm</t>
  </si>
  <si>
    <t>Příchytka kabelová</t>
  </si>
  <si>
    <t>Žlab kabelový s příslušenstvím, 62/50 mm s víkem</t>
  </si>
  <si>
    <t>Montáž závěsné konzole pro kabelový žlab / lávku</t>
  </si>
  <si>
    <t>Montáž žlab drátěný s příslušenstvím, 35/100 mm bez víka</t>
  </si>
  <si>
    <t>Montáž přístrojové krabice na povrch</t>
  </si>
  <si>
    <t>Štítek kabelový</t>
  </si>
  <si>
    <t>Montáž protipožární ucpávky</t>
  </si>
  <si>
    <t>m2</t>
  </si>
  <si>
    <t>Připojení - monitoring split / fancoil / VRF</t>
  </si>
  <si>
    <t>Připojení – napájení + řízení motor 1f.</t>
  </si>
  <si>
    <t>Připojení měřiče s komunikačním výstupem</t>
  </si>
  <si>
    <t>SUM</t>
  </si>
  <si>
    <t>Poznámky uchazeče k zadání</t>
  </si>
  <si>
    <t>POPUZIV</t>
  </si>
  <si>
    <t>END</t>
  </si>
  <si>
    <t>Rozšiřující modul V/V, 24x digital IN 24V ss/st, galv. oddělení, MODBUS</t>
  </si>
  <si>
    <t>Rozšiřující modul V/V, 8x analog IN, 8x analog OUT 0-10V, rozlišení 12 bitů, MODBUS</t>
  </si>
  <si>
    <t>Rozšiřující modul V/V, 8x analog IN, 8x spínací relé 230V st/24V ss/2A, MODBUS</t>
  </si>
  <si>
    <t>Rozšiřující modul V/V, 8x analog OUT 0-20mA, rozlišení 12 bitů, MODBUS</t>
  </si>
  <si>
    <t>Rozšiřující modul V/V, 12x spínací relé 250V/4A, MODBUS</t>
  </si>
  <si>
    <t>Kabel sdělovací s Cu jádrem, bezhalogenový 1 x 2 x 0,8 mm</t>
  </si>
  <si>
    <t>Kabel sdělovací s Cu jádrem, bezhalogenový 4 x 2 x 0,8 mm</t>
  </si>
  <si>
    <t>Kabel silový s Cu jádrem, bezhalogenový 750 V 3 x 2,5 mm2</t>
  </si>
  <si>
    <t>Položkový výkaz výměr</t>
  </si>
  <si>
    <t>Položkový výkaz výměr stavby</t>
  </si>
  <si>
    <t>Montáž snímač teploty / vlhkosti do VZT potrubí</t>
  </si>
  <si>
    <t>Modernizace ubytovací části - ubytovací prostory</t>
  </si>
  <si>
    <t>Zařízení pro měření a regulaci</t>
  </si>
  <si>
    <t>Modernizace ubytovací části - společné prostory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</si>
</sst>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vertical="center"/>
    </xf>
    <xf numFmtId="0" fontId="3" fillId="2" borderId="36" xfId="0" applyFont="1" applyFill="1" applyBorder="1" applyAlignment="1">
      <alignment vertical="center"/>
    </xf>
    <xf numFmtId="0" fontId="3" fillId="2" borderId="36" xfId="0" applyFont="1" applyFill="1" applyBorder="1" applyAlignment="1">
      <alignment vertical="center" wrapText="1"/>
    </xf>
    <xf numFmtId="0" fontId="3" fillId="2" borderId="37" xfId="0" applyFont="1" applyFill="1" applyBorder="1" applyAlignment="1">
      <alignment vertical="center" wrapText="1"/>
    </xf>
    <xf numFmtId="4" fontId="3" fillId="2" borderId="39" xfId="0" applyNumberFormat="1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2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2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4" fontId="16" fillId="0" borderId="0" xfId="0" applyNumberFormat="1" applyFont="1" applyAlignment="1">
      <alignment vertical="top" shrinkToFit="1"/>
    </xf>
    <xf numFmtId="4" fontId="16" fillId="3" borderId="0" xfId="0" applyNumberFormat="1" applyFont="1" applyFill="1" applyAlignment="1" applyProtection="1">
      <alignment vertical="top" shrinkToFit="1"/>
      <protection locked="0"/>
    </xf>
    <xf numFmtId="4" fontId="5" fillId="2" borderId="0" xfId="0" applyNumberFormat="1" applyFont="1" applyFill="1" applyAlignment="1">
      <alignment vertical="top" shrinkToFit="1"/>
    </xf>
    <xf numFmtId="0" fontId="5" fillId="2" borderId="29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4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" fontId="16" fillId="3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5" fillId="2" borderId="22" xfId="0" applyNumberFormat="1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16" fillId="0" borderId="42" xfId="0" applyNumberFormat="1" applyFont="1" applyBorder="1" applyAlignment="1">
      <alignment vertical="top"/>
    </xf>
    <xf numFmtId="49" fontId="16" fillId="0" borderId="42" xfId="0" applyNumberFormat="1" applyFont="1" applyBorder="1" applyAlignment="1">
      <alignment horizontal="left" vertical="top" wrapText="1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49" fontId="16" fillId="0" borderId="45" xfId="0" applyNumberFormat="1" applyFont="1" applyBorder="1" applyAlignment="1">
      <alignment horizontal="left" vertical="top" wrapText="1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3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5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3" borderId="0" xfId="0" applyFont="1" applyFill="1" applyAlignment="1" applyProtection="1">
      <alignment horizontal="left" vertical="center"/>
      <protection locked="0"/>
    </xf>
    <xf numFmtId="49" fontId="5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5" fillId="0" borderId="34" xfId="0" applyNumberFormat="1" applyFon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0" fillId="2" borderId="38" xfId="0" applyNumberFormat="1" applyFill="1" applyBorder="1" applyAlignment="1">
      <alignment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Alignment="1" applyProtection="1">
      <alignment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7"/>
  <sheetViews>
    <sheetView showGridLines="0" topLeftCell="B14" zoomScaleNormal="100" zoomScaleSheetLayoutView="75" workbookViewId="0">
      <selection activeCell="H52" sqref="H52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37</v>
      </c>
      <c r="B1" s="183" t="s">
        <v>200</v>
      </c>
      <c r="C1" s="184"/>
      <c r="D1" s="184"/>
      <c r="E1" s="184"/>
      <c r="F1" s="184"/>
      <c r="G1" s="184"/>
      <c r="H1" s="184"/>
      <c r="I1" s="184"/>
      <c r="J1" s="185"/>
    </row>
    <row r="2" spans="1:15" ht="36" customHeight="1" x14ac:dyDescent="0.2">
      <c r="A2" s="2"/>
      <c r="B2" s="77" t="s">
        <v>23</v>
      </c>
      <c r="C2" s="78"/>
      <c r="D2" s="79" t="s">
        <v>46</v>
      </c>
      <c r="E2" s="192" t="s">
        <v>47</v>
      </c>
      <c r="F2" s="193"/>
      <c r="G2" s="193"/>
      <c r="H2" s="193"/>
      <c r="I2" s="193"/>
      <c r="J2" s="194"/>
      <c r="O2" s="1"/>
    </row>
    <row r="3" spans="1:15" ht="27" customHeight="1" x14ac:dyDescent="0.2">
      <c r="A3" s="2"/>
      <c r="B3" s="80" t="s">
        <v>44</v>
      </c>
      <c r="C3" s="78"/>
      <c r="D3" s="81" t="s">
        <v>42</v>
      </c>
      <c r="E3" s="195" t="s">
        <v>202</v>
      </c>
      <c r="F3" s="196"/>
      <c r="G3" s="196"/>
      <c r="H3" s="196"/>
      <c r="I3" s="196"/>
      <c r="J3" s="197"/>
    </row>
    <row r="4" spans="1:15" ht="23.25" customHeight="1" x14ac:dyDescent="0.2">
      <c r="A4" s="76">
        <v>300</v>
      </c>
      <c r="B4" s="82" t="s">
        <v>45</v>
      </c>
      <c r="C4" s="83"/>
      <c r="D4" s="84" t="s">
        <v>40</v>
      </c>
      <c r="E4" s="205" t="s">
        <v>203</v>
      </c>
      <c r="F4" s="206"/>
      <c r="G4" s="206"/>
      <c r="H4" s="206"/>
      <c r="I4" s="206"/>
      <c r="J4" s="207"/>
    </row>
    <row r="5" spans="1:15" ht="24" customHeight="1" x14ac:dyDescent="0.2">
      <c r="A5" s="2"/>
      <c r="B5" s="31" t="s">
        <v>22</v>
      </c>
      <c r="D5" s="210"/>
      <c r="E5" s="211"/>
      <c r="F5" s="211"/>
      <c r="G5" s="211"/>
      <c r="H5" s="18" t="s">
        <v>39</v>
      </c>
      <c r="I5" s="22"/>
      <c r="J5" s="8"/>
    </row>
    <row r="6" spans="1:15" ht="15.75" customHeight="1" x14ac:dyDescent="0.2">
      <c r="A6" s="2"/>
      <c r="B6" s="28"/>
      <c r="C6" s="55"/>
      <c r="D6" s="212"/>
      <c r="E6" s="213"/>
      <c r="F6" s="213"/>
      <c r="G6" s="213"/>
      <c r="H6" s="18" t="s">
        <v>35</v>
      </c>
      <c r="I6" s="22"/>
      <c r="J6" s="8"/>
    </row>
    <row r="7" spans="1:15" ht="15.75" customHeight="1" x14ac:dyDescent="0.2">
      <c r="A7" s="2"/>
      <c r="B7" s="29"/>
      <c r="C7" s="56"/>
      <c r="D7" s="53"/>
      <c r="E7" s="214"/>
      <c r="F7" s="215"/>
      <c r="G7" s="215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39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35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99"/>
      <c r="E11" s="199"/>
      <c r="F11" s="199"/>
      <c r="G11" s="199"/>
      <c r="H11" s="18" t="s">
        <v>39</v>
      </c>
      <c r="I11" s="86"/>
      <c r="J11" s="8"/>
    </row>
    <row r="12" spans="1:15" ht="15.75" customHeight="1" x14ac:dyDescent="0.2">
      <c r="A12" s="2"/>
      <c r="B12" s="28"/>
      <c r="C12" s="55"/>
      <c r="D12" s="204"/>
      <c r="E12" s="204"/>
      <c r="F12" s="204"/>
      <c r="G12" s="204"/>
      <c r="H12" s="18" t="s">
        <v>35</v>
      </c>
      <c r="I12" s="86"/>
      <c r="J12" s="8"/>
    </row>
    <row r="13" spans="1:15" ht="15.75" customHeight="1" x14ac:dyDescent="0.2">
      <c r="A13" s="2"/>
      <c r="B13" s="29"/>
      <c r="C13" s="56"/>
      <c r="D13" s="85"/>
      <c r="E13" s="208"/>
      <c r="F13" s="209"/>
      <c r="G13" s="209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33</v>
      </c>
      <c r="C15" s="61"/>
      <c r="D15" s="54"/>
      <c r="E15" s="198"/>
      <c r="F15" s="198"/>
      <c r="G15" s="200"/>
      <c r="H15" s="200"/>
      <c r="I15" s="200" t="s">
        <v>30</v>
      </c>
      <c r="J15" s="201"/>
    </row>
    <row r="16" spans="1:15" ht="23.25" customHeight="1" x14ac:dyDescent="0.2">
      <c r="A16" s="139" t="s">
        <v>25</v>
      </c>
      <c r="B16" s="38" t="s">
        <v>25</v>
      </c>
      <c r="C16" s="62"/>
      <c r="D16" s="63"/>
      <c r="E16" s="189"/>
      <c r="F16" s="190"/>
      <c r="G16" s="189"/>
      <c r="H16" s="190"/>
      <c r="I16" s="189">
        <f>SUMIF(F49:F53,A16,I49:I53)+SUMIF(F49:F53,"PSU",I49:I53)</f>
        <v>0</v>
      </c>
      <c r="J16" s="191"/>
    </row>
    <row r="17" spans="1:10" ht="23.25" customHeight="1" x14ac:dyDescent="0.2">
      <c r="A17" s="139" t="s">
        <v>26</v>
      </c>
      <c r="B17" s="38" t="s">
        <v>26</v>
      </c>
      <c r="C17" s="62"/>
      <c r="D17" s="63"/>
      <c r="E17" s="189"/>
      <c r="F17" s="190"/>
      <c r="G17" s="189"/>
      <c r="H17" s="190"/>
      <c r="I17" s="189">
        <f>SUMIF(F49:F53,A17,I49:I53)</f>
        <v>0</v>
      </c>
      <c r="J17" s="191"/>
    </row>
    <row r="18" spans="1:10" ht="23.25" customHeight="1" x14ac:dyDescent="0.2">
      <c r="A18" s="139" t="s">
        <v>27</v>
      </c>
      <c r="B18" s="38" t="s">
        <v>27</v>
      </c>
      <c r="C18" s="62"/>
      <c r="D18" s="63"/>
      <c r="E18" s="189"/>
      <c r="F18" s="190"/>
      <c r="G18" s="189"/>
      <c r="H18" s="190"/>
      <c r="I18" s="189">
        <f>SUMIF(F49:F53,A18,I49:I53)</f>
        <v>0</v>
      </c>
      <c r="J18" s="191"/>
    </row>
    <row r="19" spans="1:10" ht="23.25" customHeight="1" x14ac:dyDescent="0.2">
      <c r="A19" s="139" t="s">
        <v>63</v>
      </c>
      <c r="B19" s="38" t="s">
        <v>28</v>
      </c>
      <c r="C19" s="62"/>
      <c r="D19" s="63"/>
      <c r="E19" s="189"/>
      <c r="F19" s="190"/>
      <c r="G19" s="189"/>
      <c r="H19" s="190"/>
      <c r="I19" s="189">
        <f>SUMIF(F49:F53,A19,I49:I53)</f>
        <v>0</v>
      </c>
      <c r="J19" s="191"/>
    </row>
    <row r="20" spans="1:10" ht="23.25" customHeight="1" x14ac:dyDescent="0.2">
      <c r="A20" s="139" t="s">
        <v>64</v>
      </c>
      <c r="B20" s="38" t="s">
        <v>29</v>
      </c>
      <c r="C20" s="62"/>
      <c r="D20" s="63"/>
      <c r="E20" s="189"/>
      <c r="F20" s="190"/>
      <c r="G20" s="189"/>
      <c r="H20" s="190"/>
      <c r="I20" s="189">
        <f>SUMIF(F49:F53,A20,I49:I53)</f>
        <v>0</v>
      </c>
      <c r="J20" s="191"/>
    </row>
    <row r="21" spans="1:10" ht="23.25" customHeight="1" x14ac:dyDescent="0.2">
      <c r="A21" s="2"/>
      <c r="B21" s="48" t="s">
        <v>30</v>
      </c>
      <c r="C21" s="64"/>
      <c r="D21" s="65"/>
      <c r="E21" s="202"/>
      <c r="F21" s="203"/>
      <c r="G21" s="202"/>
      <c r="H21" s="203"/>
      <c r="I21" s="202">
        <f>SUM(I16:J20)</f>
        <v>0</v>
      </c>
      <c r="J21" s="221"/>
    </row>
    <row r="22" spans="1:10" ht="33" customHeight="1" x14ac:dyDescent="0.2">
      <c r="A22" s="2"/>
      <c r="B22" s="42" t="s">
        <v>34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219">
        <f>ZakladDPHSniVypocet</f>
        <v>0</v>
      </c>
      <c r="H23" s="220"/>
      <c r="I23" s="220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217">
        <f>A23</f>
        <v>0</v>
      </c>
      <c r="H24" s="218"/>
      <c r="I24" s="218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219">
        <f>ZakladDPHZaklVypocet</f>
        <v>0</v>
      </c>
      <c r="H25" s="220"/>
      <c r="I25" s="220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186">
        <f>A25</f>
        <v>0</v>
      </c>
      <c r="H26" s="187"/>
      <c r="I26" s="187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188">
        <f>CenaCelkem-(ZakladDPHSni+DPHSni+ZakladDPHZakl+DPHZakl)</f>
        <v>0</v>
      </c>
      <c r="H27" s="188"/>
      <c r="I27" s="188"/>
      <c r="J27" s="41" t="str">
        <f t="shared" si="0"/>
        <v>CZK</v>
      </c>
    </row>
    <row r="28" spans="1:10" ht="27.75" hidden="1" customHeight="1" thickBot="1" x14ac:dyDescent="0.25">
      <c r="A28" s="2"/>
      <c r="B28" s="113" t="s">
        <v>24</v>
      </c>
      <c r="C28" s="114"/>
      <c r="D28" s="114"/>
      <c r="E28" s="115"/>
      <c r="F28" s="116"/>
      <c r="G28" s="222">
        <f>ZakladDPHSniVypocet+ZakladDPHZaklVypocet</f>
        <v>0</v>
      </c>
      <c r="H28" s="223"/>
      <c r="I28" s="223"/>
      <c r="J28" s="117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3" t="s">
        <v>36</v>
      </c>
      <c r="C29" s="118"/>
      <c r="D29" s="118"/>
      <c r="E29" s="118"/>
      <c r="F29" s="119"/>
      <c r="G29" s="222">
        <f>A27</f>
        <v>0</v>
      </c>
      <c r="H29" s="222"/>
      <c r="I29" s="222"/>
      <c r="J29" s="120" t="s">
        <v>50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24"/>
      <c r="E34" s="225"/>
      <c r="G34" s="226"/>
      <c r="H34" s="227"/>
      <c r="I34" s="227"/>
      <c r="J34" s="25"/>
    </row>
    <row r="35" spans="1:10" ht="12.75" customHeight="1" x14ac:dyDescent="0.2">
      <c r="A35" s="2"/>
      <c r="B35" s="2"/>
      <c r="D35" s="216" t="s">
        <v>2</v>
      </c>
      <c r="E35" s="216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">
      <c r="A38" s="89" t="s">
        <v>38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7" t="s">
        <v>1</v>
      </c>
      <c r="J38" s="98" t="s">
        <v>0</v>
      </c>
    </row>
    <row r="39" spans="1:10" ht="25.5" hidden="1" customHeight="1" x14ac:dyDescent="0.2">
      <c r="A39" s="89">
        <v>1</v>
      </c>
      <c r="B39" s="99" t="s">
        <v>48</v>
      </c>
      <c r="C39" s="230"/>
      <c r="D39" s="230"/>
      <c r="E39" s="230"/>
      <c r="F39" s="100">
        <f>'SO01 D.1.4.D Pol'!AE97</f>
        <v>0</v>
      </c>
      <c r="G39" s="101">
        <f>'SO01 D.1.4.D Pol'!AF97</f>
        <v>0</v>
      </c>
      <c r="H39" s="102">
        <f>(F39*SazbaDPH1/100)+(G39*SazbaDPH2/100)</f>
        <v>0</v>
      </c>
      <c r="I39" s="102">
        <f>F39+G39+H39</f>
        <v>0</v>
      </c>
      <c r="J39" s="103" t="str">
        <f>IF(CenaCelkemVypocet=0,"",I39/CenaCelkemVypocet*100)</f>
        <v/>
      </c>
    </row>
    <row r="40" spans="1:10" ht="25.5" hidden="1" customHeight="1" x14ac:dyDescent="0.2">
      <c r="A40" s="89">
        <v>2</v>
      </c>
      <c r="B40" s="104" t="s">
        <v>42</v>
      </c>
      <c r="C40" s="231" t="s">
        <v>43</v>
      </c>
      <c r="D40" s="231"/>
      <c r="E40" s="231"/>
      <c r="F40" s="105">
        <f>'SO01 D.1.4.D Pol'!AE97</f>
        <v>0</v>
      </c>
      <c r="G40" s="106">
        <f>'SO01 D.1.4.D Pol'!AF97</f>
        <v>0</v>
      </c>
      <c r="H40" s="106">
        <f>(F40*SazbaDPH1/100)+(G40*SazbaDPH2/100)</f>
        <v>0</v>
      </c>
      <c r="I40" s="106">
        <f>F40+G40+H40</f>
        <v>0</v>
      </c>
      <c r="J40" s="107" t="str">
        <f>IF(CenaCelkemVypocet=0,"",I40/CenaCelkemVypocet*100)</f>
        <v/>
      </c>
    </row>
    <row r="41" spans="1:10" ht="25.5" hidden="1" customHeight="1" x14ac:dyDescent="0.2">
      <c r="A41" s="89">
        <v>3</v>
      </c>
      <c r="B41" s="108" t="s">
        <v>40</v>
      </c>
      <c r="C41" s="230" t="s">
        <v>41</v>
      </c>
      <c r="D41" s="230"/>
      <c r="E41" s="230"/>
      <c r="F41" s="109">
        <f>'SO01 D.1.4.D Pol'!AE97</f>
        <v>0</v>
      </c>
      <c r="G41" s="102">
        <f>'SO01 D.1.4.D Pol'!AF97</f>
        <v>0</v>
      </c>
      <c r="H41" s="102">
        <f>(F41*SazbaDPH1/100)+(G41*SazbaDPH2/100)</f>
        <v>0</v>
      </c>
      <c r="I41" s="102">
        <f>F41+G41+H41</f>
        <v>0</v>
      </c>
      <c r="J41" s="103" t="str">
        <f>IF(CenaCelkemVypocet=0,"",I41/CenaCelkemVypocet*100)</f>
        <v/>
      </c>
    </row>
    <row r="42" spans="1:10" ht="25.5" hidden="1" customHeight="1" x14ac:dyDescent="0.2">
      <c r="A42" s="89"/>
      <c r="B42" s="232" t="s">
        <v>49</v>
      </c>
      <c r="C42" s="233"/>
      <c r="D42" s="233"/>
      <c r="E42" s="234"/>
      <c r="F42" s="110">
        <f>SUMIF(A39:A41,"=1",F39:F41)</f>
        <v>0</v>
      </c>
      <c r="G42" s="111">
        <f>SUMIF(A39:A41,"=1",G39:G41)</f>
        <v>0</v>
      </c>
      <c r="H42" s="111">
        <f>SUMIF(A39:A41,"=1",H39:H41)</f>
        <v>0</v>
      </c>
      <c r="I42" s="111">
        <f>SUMIF(A39:A41,"=1",I39:I41)</f>
        <v>0</v>
      </c>
      <c r="J42" s="112">
        <f>SUMIF(A39:A41,"=1",J39:J41)</f>
        <v>0</v>
      </c>
    </row>
    <row r="46" spans="1:10" ht="15.75" x14ac:dyDescent="0.25">
      <c r="B46" s="121" t="s">
        <v>51</v>
      </c>
    </row>
    <row r="48" spans="1:10" ht="25.5" customHeight="1" x14ac:dyDescent="0.2">
      <c r="A48" s="123"/>
      <c r="B48" s="126" t="s">
        <v>17</v>
      </c>
      <c r="C48" s="126" t="s">
        <v>5</v>
      </c>
      <c r="D48" s="127"/>
      <c r="E48" s="127"/>
      <c r="F48" s="128" t="s">
        <v>52</v>
      </c>
      <c r="G48" s="128"/>
      <c r="H48" s="128"/>
      <c r="I48" s="128" t="s">
        <v>30</v>
      </c>
      <c r="J48" s="128" t="s">
        <v>0</v>
      </c>
    </row>
    <row r="49" spans="1:10" ht="36.75" customHeight="1" x14ac:dyDescent="0.2">
      <c r="A49" s="124"/>
      <c r="B49" s="129" t="s">
        <v>53</v>
      </c>
      <c r="C49" s="228" t="s">
        <v>54</v>
      </c>
      <c r="D49" s="229"/>
      <c r="E49" s="229"/>
      <c r="F49" s="137" t="s">
        <v>26</v>
      </c>
      <c r="G49" s="130"/>
      <c r="H49" s="130"/>
      <c r="I49" s="130">
        <f>'SO01 D.1.4.D Pol'!G8</f>
        <v>0</v>
      </c>
      <c r="J49" s="135" t="str">
        <f>IF(I54=0,"",I49/I54*100)</f>
        <v/>
      </c>
    </row>
    <row r="50" spans="1:10" ht="36.75" customHeight="1" x14ac:dyDescent="0.2">
      <c r="A50" s="124"/>
      <c r="B50" s="129" t="s">
        <v>55</v>
      </c>
      <c r="C50" s="228" t="s">
        <v>56</v>
      </c>
      <c r="D50" s="229"/>
      <c r="E50" s="229"/>
      <c r="F50" s="137" t="s">
        <v>26</v>
      </c>
      <c r="G50" s="130"/>
      <c r="H50" s="130"/>
      <c r="I50" s="130">
        <f>'SO01 D.1.4.D Pol'!G22</f>
        <v>0</v>
      </c>
      <c r="J50" s="135" t="str">
        <f>IF(I54=0,"",I50/I54*100)</f>
        <v/>
      </c>
    </row>
    <row r="51" spans="1:10" ht="36.75" customHeight="1" x14ac:dyDescent="0.2">
      <c r="A51" s="124"/>
      <c r="B51" s="129" t="s">
        <v>57</v>
      </c>
      <c r="C51" s="228" t="s">
        <v>58</v>
      </c>
      <c r="D51" s="229"/>
      <c r="E51" s="229"/>
      <c r="F51" s="137" t="s">
        <v>26</v>
      </c>
      <c r="G51" s="130"/>
      <c r="H51" s="130"/>
      <c r="I51" s="130">
        <f>'SO01 D.1.4.D Pol'!G30</f>
        <v>0</v>
      </c>
      <c r="J51" s="135" t="str">
        <f>IF(I54=0,"",I51/I54*100)</f>
        <v/>
      </c>
    </row>
    <row r="52" spans="1:10" ht="36.75" customHeight="1" x14ac:dyDescent="0.2">
      <c r="A52" s="124"/>
      <c r="B52" s="129" t="s">
        <v>59</v>
      </c>
      <c r="C52" s="228" t="s">
        <v>60</v>
      </c>
      <c r="D52" s="229"/>
      <c r="E52" s="229"/>
      <c r="F52" s="137" t="s">
        <v>26</v>
      </c>
      <c r="G52" s="130"/>
      <c r="H52" s="130"/>
      <c r="I52" s="130">
        <f>'SO01 D.1.4.D Pol'!G33</f>
        <v>0</v>
      </c>
      <c r="J52" s="135" t="str">
        <f>IF(I54=0,"",I52/I54*100)</f>
        <v/>
      </c>
    </row>
    <row r="53" spans="1:10" ht="36.75" customHeight="1" x14ac:dyDescent="0.2">
      <c r="A53" s="124"/>
      <c r="B53" s="129" t="s">
        <v>61</v>
      </c>
      <c r="C53" s="228" t="s">
        <v>62</v>
      </c>
      <c r="D53" s="229"/>
      <c r="E53" s="229"/>
      <c r="F53" s="137" t="s">
        <v>27</v>
      </c>
      <c r="G53" s="130"/>
      <c r="H53" s="130"/>
      <c r="I53" s="130">
        <f>'SO01 D.1.4.D Pol'!G63</f>
        <v>0</v>
      </c>
      <c r="J53" s="135" t="str">
        <f>IF(I54=0,"",I53/I54*100)</f>
        <v/>
      </c>
    </row>
    <row r="54" spans="1:10" ht="25.5" customHeight="1" x14ac:dyDescent="0.2">
      <c r="A54" s="125"/>
      <c r="B54" s="131" t="s">
        <v>1</v>
      </c>
      <c r="C54" s="132"/>
      <c r="D54" s="133"/>
      <c r="E54" s="133"/>
      <c r="F54" s="138"/>
      <c r="G54" s="134"/>
      <c r="H54" s="134"/>
      <c r="I54" s="134">
        <f>SUM(I49:I53)</f>
        <v>0</v>
      </c>
      <c r="J54" s="136">
        <f>SUM(J49:J53)</f>
        <v>0</v>
      </c>
    </row>
    <row r="55" spans="1:10" x14ac:dyDescent="0.2">
      <c r="F55" s="87"/>
      <c r="G55" s="87"/>
      <c r="H55" s="87"/>
      <c r="I55" s="87"/>
      <c r="J55" s="88"/>
    </row>
    <row r="56" spans="1:10" x14ac:dyDescent="0.2">
      <c r="F56" s="87"/>
      <c r="G56" s="87"/>
      <c r="H56" s="87"/>
      <c r="I56" s="87"/>
      <c r="J56" s="88"/>
    </row>
    <row r="57" spans="1:10" x14ac:dyDescent="0.2">
      <c r="F57" s="87"/>
      <c r="G57" s="87"/>
      <c r="H57" s="87"/>
      <c r="I57" s="87"/>
      <c r="J57" s="88"/>
    </row>
  </sheetData>
  <sheetProtection algorithmName="SHA-512" hashValue="oxS4hAKw0xfs3/pqaZDgxzsEbQvfNma76iutonKdjK1DxcDLilLREVVmTW7Da8IdHIzABH0CRyQxf9N7qv4sgA==" saltValue="wnDBaRZqIV9wseVcsz9YgA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C50:E50"/>
    <mergeCell ref="C51:E51"/>
    <mergeCell ref="C52:E52"/>
    <mergeCell ref="C53:E53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5" t="s">
        <v>6</v>
      </c>
      <c r="B1" s="235"/>
      <c r="C1" s="236"/>
      <c r="D1" s="235"/>
      <c r="E1" s="235"/>
      <c r="F1" s="235"/>
      <c r="G1" s="235"/>
    </row>
    <row r="2" spans="1:7" ht="24.95" customHeight="1" x14ac:dyDescent="0.2">
      <c r="A2" s="50" t="s">
        <v>7</v>
      </c>
      <c r="B2" s="49"/>
      <c r="C2" s="237"/>
      <c r="D2" s="237"/>
      <c r="E2" s="237"/>
      <c r="F2" s="237"/>
      <c r="G2" s="238"/>
    </row>
    <row r="3" spans="1:7" ht="24.95" customHeight="1" x14ac:dyDescent="0.2">
      <c r="A3" s="50" t="s">
        <v>8</v>
      </c>
      <c r="B3" s="49"/>
      <c r="C3" s="237"/>
      <c r="D3" s="237"/>
      <c r="E3" s="237"/>
      <c r="F3" s="237"/>
      <c r="G3" s="238"/>
    </row>
    <row r="4" spans="1:7" ht="24.95" customHeight="1" x14ac:dyDescent="0.2">
      <c r="A4" s="50" t="s">
        <v>9</v>
      </c>
      <c r="B4" s="49"/>
      <c r="C4" s="237"/>
      <c r="D4" s="237"/>
      <c r="E4" s="237"/>
      <c r="F4" s="237"/>
      <c r="G4" s="238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4B32F6-7650-45A6-9641-30347324CF38}">
  <sheetPr>
    <outlinePr summaryBelow="0"/>
  </sheetPr>
  <dimension ref="A1:BH4938"/>
  <sheetViews>
    <sheetView tabSelected="1" zoomScale="115" zoomScaleNormal="115" workbookViewId="0">
      <pane ySplit="7" topLeftCell="A43" activePane="bottomLeft" state="frozen"/>
      <selection pane="bottomLeft" activeCell="F47" sqref="F47"/>
    </sheetView>
  </sheetViews>
  <sheetFormatPr defaultRowHeight="12.75" outlineLevelRow="1" x14ac:dyDescent="0.2"/>
  <cols>
    <col min="1" max="1" width="3.42578125" customWidth="1"/>
    <col min="2" max="2" width="16" style="122" bestFit="1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9.140625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1" t="s">
        <v>199</v>
      </c>
      <c r="B1" s="251"/>
      <c r="C1" s="251"/>
      <c r="D1" s="251"/>
      <c r="E1" s="251"/>
      <c r="F1" s="251"/>
      <c r="G1" s="251"/>
      <c r="AG1" t="s">
        <v>65</v>
      </c>
    </row>
    <row r="2" spans="1:60" ht="15" customHeight="1" x14ac:dyDescent="0.2">
      <c r="A2" s="140" t="s">
        <v>7</v>
      </c>
      <c r="B2" s="49" t="s">
        <v>46</v>
      </c>
      <c r="C2" s="252" t="s">
        <v>47</v>
      </c>
      <c r="D2" s="253"/>
      <c r="E2" s="253"/>
      <c r="F2" s="253"/>
      <c r="G2" s="254"/>
      <c r="AG2" t="s">
        <v>66</v>
      </c>
    </row>
    <row r="3" spans="1:60" ht="15" customHeight="1" x14ac:dyDescent="0.2">
      <c r="A3" s="140" t="s">
        <v>8</v>
      </c>
      <c r="B3" s="49" t="s">
        <v>42</v>
      </c>
      <c r="C3" s="252" t="s">
        <v>204</v>
      </c>
      <c r="D3" s="253"/>
      <c r="E3" s="253"/>
      <c r="F3" s="253"/>
      <c r="G3" s="254"/>
      <c r="AC3" s="122" t="s">
        <v>66</v>
      </c>
      <c r="AG3" t="s">
        <v>67</v>
      </c>
    </row>
    <row r="4" spans="1:60" ht="15" customHeight="1" x14ac:dyDescent="0.2">
      <c r="A4" s="141" t="s">
        <v>9</v>
      </c>
      <c r="B4" s="142" t="s">
        <v>40</v>
      </c>
      <c r="C4" s="255" t="s">
        <v>203</v>
      </c>
      <c r="D4" s="256"/>
      <c r="E4" s="256"/>
      <c r="F4" s="256"/>
      <c r="G4" s="257"/>
      <c r="AG4" t="s">
        <v>68</v>
      </c>
    </row>
    <row r="5" spans="1:60" ht="15" customHeight="1" x14ac:dyDescent="0.2">
      <c r="D5" s="10"/>
    </row>
    <row r="6" spans="1:60" ht="38.25" x14ac:dyDescent="0.2">
      <c r="A6" s="144" t="s">
        <v>69</v>
      </c>
      <c r="B6" s="146" t="s">
        <v>70</v>
      </c>
      <c r="C6" s="146" t="s">
        <v>71</v>
      </c>
      <c r="D6" s="145" t="s">
        <v>72</v>
      </c>
      <c r="E6" s="144" t="s">
        <v>73</v>
      </c>
      <c r="F6" s="143" t="s">
        <v>74</v>
      </c>
      <c r="G6" s="144" t="s">
        <v>30</v>
      </c>
      <c r="H6" s="147" t="s">
        <v>31</v>
      </c>
      <c r="I6" s="147" t="s">
        <v>75</v>
      </c>
      <c r="J6" s="147" t="s">
        <v>32</v>
      </c>
      <c r="K6" s="147" t="s">
        <v>76</v>
      </c>
      <c r="L6" s="147" t="s">
        <v>77</v>
      </c>
      <c r="M6" s="147" t="s">
        <v>78</v>
      </c>
      <c r="N6" s="147" t="s">
        <v>79</v>
      </c>
      <c r="O6" s="147" t="s">
        <v>80</v>
      </c>
      <c r="P6" s="147" t="s">
        <v>81</v>
      </c>
      <c r="Q6" s="147" t="s">
        <v>82</v>
      </c>
      <c r="R6" s="147" t="s">
        <v>83</v>
      </c>
      <c r="S6" s="147" t="s">
        <v>84</v>
      </c>
      <c r="T6" s="147" t="s">
        <v>85</v>
      </c>
      <c r="U6" s="147" t="s">
        <v>86</v>
      </c>
      <c r="V6" s="147" t="s">
        <v>87</v>
      </c>
      <c r="W6" s="147" t="s">
        <v>88</v>
      </c>
      <c r="X6" s="147" t="s">
        <v>89</v>
      </c>
    </row>
    <row r="7" spans="1:60" ht="12" customHeight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ht="12.75" customHeight="1" x14ac:dyDescent="0.2">
      <c r="A8" s="158" t="s">
        <v>90</v>
      </c>
      <c r="B8" s="159" t="s">
        <v>53</v>
      </c>
      <c r="C8" s="168" t="s">
        <v>54</v>
      </c>
      <c r="D8" s="160"/>
      <c r="E8" s="161"/>
      <c r="F8" s="162"/>
      <c r="G8" s="163">
        <f>SUMIF(AG9:AG21,"&lt;&gt;NOR",G9:G21)</f>
        <v>0</v>
      </c>
      <c r="H8" s="157"/>
      <c r="I8" s="157">
        <f>SUM(I9:I21)</f>
        <v>0</v>
      </c>
      <c r="J8" s="157"/>
      <c r="K8" s="157">
        <f>SUM(K9:K21)</f>
        <v>0</v>
      </c>
      <c r="L8" s="157"/>
      <c r="M8" s="157">
        <f>SUM(M9:M21)</f>
        <v>0</v>
      </c>
      <c r="N8" s="157"/>
      <c r="O8" s="157">
        <f>SUM(O9:O21)</f>
        <v>0</v>
      </c>
      <c r="P8" s="157"/>
      <c r="Q8" s="157">
        <f>SUM(Q9:Q21)</f>
        <v>0</v>
      </c>
      <c r="R8" s="157"/>
      <c r="S8" s="157"/>
      <c r="T8" s="157"/>
      <c r="U8" s="157"/>
      <c r="V8" s="157">
        <f>SUM(V9:V21)</f>
        <v>0</v>
      </c>
      <c r="W8" s="157"/>
      <c r="X8" s="157"/>
      <c r="AG8" t="s">
        <v>91</v>
      </c>
    </row>
    <row r="9" spans="1:60" ht="22.5" outlineLevel="1" x14ac:dyDescent="0.2">
      <c r="A9" s="164">
        <v>1</v>
      </c>
      <c r="B9" s="172"/>
      <c r="C9" s="173" t="s">
        <v>92</v>
      </c>
      <c r="D9" s="174" t="s">
        <v>93</v>
      </c>
      <c r="E9" s="175">
        <v>0.74</v>
      </c>
      <c r="F9" s="165"/>
      <c r="G9" s="166">
        <f t="shared" ref="G9:G21" si="0">ROUND(E9*F9,2)</f>
        <v>0</v>
      </c>
      <c r="H9" s="156"/>
      <c r="I9" s="155">
        <f t="shared" ref="I9:I21" si="1">ROUND(E9*H9,2)</f>
        <v>0</v>
      </c>
      <c r="J9" s="156"/>
      <c r="K9" s="155">
        <f t="shared" ref="K9:K21" si="2">ROUND(E9*J9,2)</f>
        <v>0</v>
      </c>
      <c r="L9" s="155">
        <v>21</v>
      </c>
      <c r="M9" s="155">
        <f t="shared" ref="M9:M21" si="3">G9*(1+L9/100)</f>
        <v>0</v>
      </c>
      <c r="N9" s="155">
        <v>0</v>
      </c>
      <c r="O9" s="155">
        <f t="shared" ref="O9:O21" si="4">ROUND(E9*N9,2)</f>
        <v>0</v>
      </c>
      <c r="P9" s="155">
        <v>0</v>
      </c>
      <c r="Q9" s="155">
        <f t="shared" ref="Q9:Q21" si="5">ROUND(E9*P9,2)</f>
        <v>0</v>
      </c>
      <c r="R9" s="155"/>
      <c r="S9" s="155" t="s">
        <v>94</v>
      </c>
      <c r="T9" s="155" t="s">
        <v>95</v>
      </c>
      <c r="U9" s="155">
        <v>0</v>
      </c>
      <c r="V9" s="155">
        <f t="shared" ref="V9:V21" si="6">ROUND(E9*U9,2)</f>
        <v>0</v>
      </c>
      <c r="W9" s="155"/>
      <c r="X9" s="155" t="s">
        <v>96</v>
      </c>
      <c r="Y9" s="148"/>
      <c r="Z9" s="148"/>
      <c r="AA9" s="148"/>
      <c r="AB9" s="148"/>
      <c r="AC9" s="148"/>
      <c r="AD9" s="148"/>
      <c r="AE9" s="148"/>
      <c r="AF9" s="148"/>
      <c r="AG9" s="148" t="s">
        <v>97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ht="22.5" outlineLevel="1" x14ac:dyDescent="0.2">
      <c r="A10" s="164">
        <v>2</v>
      </c>
      <c r="B10" s="172"/>
      <c r="C10" s="173" t="s">
        <v>191</v>
      </c>
      <c r="D10" s="174" t="s">
        <v>93</v>
      </c>
      <c r="E10" s="175">
        <v>1.1099999999999999</v>
      </c>
      <c r="F10" s="165"/>
      <c r="G10" s="166">
        <f t="shared" si="0"/>
        <v>0</v>
      </c>
      <c r="H10" s="156"/>
      <c r="I10" s="155">
        <f t="shared" si="1"/>
        <v>0</v>
      </c>
      <c r="J10" s="156"/>
      <c r="K10" s="155">
        <f t="shared" si="2"/>
        <v>0</v>
      </c>
      <c r="L10" s="155">
        <v>21</v>
      </c>
      <c r="M10" s="155">
        <f t="shared" si="3"/>
        <v>0</v>
      </c>
      <c r="N10" s="155">
        <v>0</v>
      </c>
      <c r="O10" s="155">
        <f t="shared" si="4"/>
        <v>0</v>
      </c>
      <c r="P10" s="155">
        <v>0</v>
      </c>
      <c r="Q10" s="155">
        <f t="shared" si="5"/>
        <v>0</v>
      </c>
      <c r="R10" s="155"/>
      <c r="S10" s="155" t="s">
        <v>94</v>
      </c>
      <c r="T10" s="155" t="s">
        <v>95</v>
      </c>
      <c r="U10" s="155">
        <v>0</v>
      </c>
      <c r="V10" s="155">
        <f t="shared" si="6"/>
        <v>0</v>
      </c>
      <c r="W10" s="155"/>
      <c r="X10" s="155" t="s">
        <v>96</v>
      </c>
      <c r="Y10" s="148"/>
      <c r="Z10" s="148"/>
      <c r="AA10" s="148"/>
      <c r="AB10" s="148"/>
      <c r="AC10" s="148"/>
      <c r="AD10" s="148"/>
      <c r="AE10" s="148"/>
      <c r="AF10" s="148"/>
      <c r="AG10" s="148" t="s">
        <v>97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ht="22.5" outlineLevel="1" x14ac:dyDescent="0.2">
      <c r="A11" s="164">
        <v>3</v>
      </c>
      <c r="B11" s="172"/>
      <c r="C11" s="173" t="s">
        <v>192</v>
      </c>
      <c r="D11" s="174" t="s">
        <v>93</v>
      </c>
      <c r="E11" s="175">
        <v>0.74</v>
      </c>
      <c r="F11" s="165"/>
      <c r="G11" s="166">
        <f t="shared" si="0"/>
        <v>0</v>
      </c>
      <c r="H11" s="156"/>
      <c r="I11" s="155">
        <f t="shared" si="1"/>
        <v>0</v>
      </c>
      <c r="J11" s="156"/>
      <c r="K11" s="155">
        <f t="shared" si="2"/>
        <v>0</v>
      </c>
      <c r="L11" s="155">
        <v>21</v>
      </c>
      <c r="M11" s="155">
        <f t="shared" si="3"/>
        <v>0</v>
      </c>
      <c r="N11" s="155">
        <v>0</v>
      </c>
      <c r="O11" s="155">
        <f t="shared" si="4"/>
        <v>0</v>
      </c>
      <c r="P11" s="155">
        <v>0</v>
      </c>
      <c r="Q11" s="155">
        <f t="shared" si="5"/>
        <v>0</v>
      </c>
      <c r="R11" s="155"/>
      <c r="S11" s="155" t="s">
        <v>94</v>
      </c>
      <c r="T11" s="155" t="s">
        <v>95</v>
      </c>
      <c r="U11" s="155">
        <v>0</v>
      </c>
      <c r="V11" s="155">
        <f t="shared" si="6"/>
        <v>0</v>
      </c>
      <c r="W11" s="155"/>
      <c r="X11" s="155" t="s">
        <v>96</v>
      </c>
      <c r="Y11" s="148"/>
      <c r="Z11" s="148"/>
      <c r="AA11" s="148"/>
      <c r="AB11" s="148"/>
      <c r="AC11" s="148"/>
      <c r="AD11" s="148"/>
      <c r="AE11" s="148"/>
      <c r="AF11" s="148"/>
      <c r="AG11" s="148" t="s">
        <v>97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ht="22.5" outlineLevel="1" x14ac:dyDescent="0.2">
      <c r="A12" s="164">
        <v>4</v>
      </c>
      <c r="B12" s="172"/>
      <c r="C12" s="173" t="s">
        <v>193</v>
      </c>
      <c r="D12" s="174" t="s">
        <v>93</v>
      </c>
      <c r="E12" s="175">
        <v>0.37</v>
      </c>
      <c r="F12" s="165"/>
      <c r="G12" s="166">
        <f t="shared" si="0"/>
        <v>0</v>
      </c>
      <c r="H12" s="156"/>
      <c r="I12" s="155">
        <f t="shared" si="1"/>
        <v>0</v>
      </c>
      <c r="J12" s="156"/>
      <c r="K12" s="155">
        <f t="shared" si="2"/>
        <v>0</v>
      </c>
      <c r="L12" s="155">
        <v>21</v>
      </c>
      <c r="M12" s="155">
        <f t="shared" si="3"/>
        <v>0</v>
      </c>
      <c r="N12" s="155">
        <v>0</v>
      </c>
      <c r="O12" s="155">
        <f t="shared" si="4"/>
        <v>0</v>
      </c>
      <c r="P12" s="155">
        <v>0</v>
      </c>
      <c r="Q12" s="155">
        <f t="shared" si="5"/>
        <v>0</v>
      </c>
      <c r="R12" s="155"/>
      <c r="S12" s="155" t="s">
        <v>94</v>
      </c>
      <c r="T12" s="155" t="s">
        <v>95</v>
      </c>
      <c r="U12" s="155">
        <v>0</v>
      </c>
      <c r="V12" s="155">
        <f t="shared" si="6"/>
        <v>0</v>
      </c>
      <c r="W12" s="155"/>
      <c r="X12" s="155" t="s">
        <v>96</v>
      </c>
      <c r="Y12" s="148"/>
      <c r="Z12" s="148"/>
      <c r="AA12" s="148"/>
      <c r="AB12" s="148"/>
      <c r="AC12" s="148"/>
      <c r="AD12" s="148"/>
      <c r="AE12" s="148"/>
      <c r="AF12" s="148"/>
      <c r="AG12" s="148" t="s">
        <v>97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ht="22.5" outlineLevel="1" x14ac:dyDescent="0.2">
      <c r="A13" s="164">
        <v>5</v>
      </c>
      <c r="B13" s="172"/>
      <c r="C13" s="173" t="s">
        <v>194</v>
      </c>
      <c r="D13" s="174" t="s">
        <v>93</v>
      </c>
      <c r="E13" s="175">
        <v>0.37</v>
      </c>
      <c r="F13" s="165"/>
      <c r="G13" s="166">
        <f t="shared" si="0"/>
        <v>0</v>
      </c>
      <c r="H13" s="156"/>
      <c r="I13" s="155">
        <f t="shared" si="1"/>
        <v>0</v>
      </c>
      <c r="J13" s="156"/>
      <c r="K13" s="155">
        <f t="shared" si="2"/>
        <v>0</v>
      </c>
      <c r="L13" s="155">
        <v>21</v>
      </c>
      <c r="M13" s="155">
        <f t="shared" si="3"/>
        <v>0</v>
      </c>
      <c r="N13" s="155">
        <v>0</v>
      </c>
      <c r="O13" s="155">
        <f t="shared" si="4"/>
        <v>0</v>
      </c>
      <c r="P13" s="155">
        <v>0</v>
      </c>
      <c r="Q13" s="155">
        <f t="shared" si="5"/>
        <v>0</v>
      </c>
      <c r="R13" s="155"/>
      <c r="S13" s="155" t="s">
        <v>94</v>
      </c>
      <c r="T13" s="155" t="s">
        <v>95</v>
      </c>
      <c r="U13" s="155">
        <v>0</v>
      </c>
      <c r="V13" s="155">
        <f t="shared" si="6"/>
        <v>0</v>
      </c>
      <c r="W13" s="155"/>
      <c r="X13" s="155" t="s">
        <v>96</v>
      </c>
      <c r="Y13" s="148"/>
      <c r="Z13" s="148"/>
      <c r="AA13" s="148"/>
      <c r="AB13" s="148"/>
      <c r="AC13" s="148"/>
      <c r="AD13" s="148"/>
      <c r="AE13" s="148"/>
      <c r="AF13" s="148"/>
      <c r="AG13" s="148" t="s">
        <v>97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ht="22.5" outlineLevel="1" x14ac:dyDescent="0.2">
      <c r="A14" s="164">
        <v>6</v>
      </c>
      <c r="B14" s="172"/>
      <c r="C14" s="173" t="s">
        <v>195</v>
      </c>
      <c r="D14" s="174" t="s">
        <v>93</v>
      </c>
      <c r="E14" s="175">
        <v>0.37</v>
      </c>
      <c r="F14" s="165"/>
      <c r="G14" s="166">
        <f t="shared" si="0"/>
        <v>0</v>
      </c>
      <c r="H14" s="156"/>
      <c r="I14" s="155">
        <f t="shared" si="1"/>
        <v>0</v>
      </c>
      <c r="J14" s="156"/>
      <c r="K14" s="155">
        <f t="shared" si="2"/>
        <v>0</v>
      </c>
      <c r="L14" s="155">
        <v>21</v>
      </c>
      <c r="M14" s="155">
        <f t="shared" si="3"/>
        <v>0</v>
      </c>
      <c r="N14" s="155">
        <v>0</v>
      </c>
      <c r="O14" s="155">
        <f t="shared" si="4"/>
        <v>0</v>
      </c>
      <c r="P14" s="155">
        <v>0</v>
      </c>
      <c r="Q14" s="155">
        <f t="shared" si="5"/>
        <v>0</v>
      </c>
      <c r="R14" s="155"/>
      <c r="S14" s="155" t="s">
        <v>94</v>
      </c>
      <c r="T14" s="155" t="s">
        <v>95</v>
      </c>
      <c r="U14" s="155">
        <v>0</v>
      </c>
      <c r="V14" s="155">
        <f t="shared" si="6"/>
        <v>0</v>
      </c>
      <c r="W14" s="155"/>
      <c r="X14" s="155" t="s">
        <v>96</v>
      </c>
      <c r="Y14" s="148"/>
      <c r="Z14" s="148"/>
      <c r="AA14" s="148"/>
      <c r="AB14" s="148"/>
      <c r="AC14" s="148"/>
      <c r="AD14" s="148"/>
      <c r="AE14" s="148"/>
      <c r="AF14" s="148"/>
      <c r="AG14" s="148" t="s">
        <v>97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ht="22.5" outlineLevel="1" x14ac:dyDescent="0.2">
      <c r="A15" s="164">
        <v>7</v>
      </c>
      <c r="B15" s="172"/>
      <c r="C15" s="173" t="s">
        <v>100</v>
      </c>
      <c r="D15" s="174" t="s">
        <v>98</v>
      </c>
      <c r="E15" s="175">
        <v>0.37</v>
      </c>
      <c r="F15" s="165"/>
      <c r="G15" s="166">
        <f t="shared" si="0"/>
        <v>0</v>
      </c>
      <c r="H15" s="156"/>
      <c r="I15" s="155">
        <f t="shared" si="1"/>
        <v>0</v>
      </c>
      <c r="J15" s="156"/>
      <c r="K15" s="155">
        <f t="shared" si="2"/>
        <v>0</v>
      </c>
      <c r="L15" s="155">
        <v>21</v>
      </c>
      <c r="M15" s="155">
        <f t="shared" si="3"/>
        <v>0</v>
      </c>
      <c r="N15" s="155">
        <v>0</v>
      </c>
      <c r="O15" s="155">
        <f t="shared" si="4"/>
        <v>0</v>
      </c>
      <c r="P15" s="155">
        <v>0</v>
      </c>
      <c r="Q15" s="155">
        <f t="shared" si="5"/>
        <v>0</v>
      </c>
      <c r="R15" s="155"/>
      <c r="S15" s="155" t="s">
        <v>94</v>
      </c>
      <c r="T15" s="155" t="s">
        <v>99</v>
      </c>
      <c r="U15" s="155">
        <v>0</v>
      </c>
      <c r="V15" s="155">
        <f t="shared" si="6"/>
        <v>0</v>
      </c>
      <c r="W15" s="155"/>
      <c r="X15" s="155" t="s">
        <v>96</v>
      </c>
      <c r="Y15" s="148"/>
      <c r="Z15" s="148"/>
      <c r="AA15" s="148"/>
      <c r="AB15" s="148"/>
      <c r="AC15" s="148"/>
      <c r="AD15" s="148"/>
      <c r="AE15" s="148"/>
      <c r="AF15" s="148"/>
      <c r="AG15" s="148" t="s">
        <v>97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ht="22.5" outlineLevel="1" x14ac:dyDescent="0.2">
      <c r="A16" s="164">
        <v>8</v>
      </c>
      <c r="B16" s="172"/>
      <c r="C16" s="173" t="s">
        <v>101</v>
      </c>
      <c r="D16" s="174" t="s">
        <v>98</v>
      </c>
      <c r="E16" s="175">
        <v>1.85</v>
      </c>
      <c r="F16" s="165"/>
      <c r="G16" s="166">
        <f t="shared" si="0"/>
        <v>0</v>
      </c>
      <c r="H16" s="156"/>
      <c r="I16" s="155">
        <f t="shared" si="1"/>
        <v>0</v>
      </c>
      <c r="J16" s="156"/>
      <c r="K16" s="155">
        <f t="shared" si="2"/>
        <v>0</v>
      </c>
      <c r="L16" s="155">
        <v>21</v>
      </c>
      <c r="M16" s="155">
        <f t="shared" si="3"/>
        <v>0</v>
      </c>
      <c r="N16" s="155">
        <v>0</v>
      </c>
      <c r="O16" s="155">
        <f t="shared" si="4"/>
        <v>0</v>
      </c>
      <c r="P16" s="155">
        <v>0</v>
      </c>
      <c r="Q16" s="155">
        <f t="shared" si="5"/>
        <v>0</v>
      </c>
      <c r="R16" s="155"/>
      <c r="S16" s="155" t="s">
        <v>94</v>
      </c>
      <c r="T16" s="155" t="s">
        <v>99</v>
      </c>
      <c r="U16" s="155">
        <v>0</v>
      </c>
      <c r="V16" s="155">
        <f t="shared" si="6"/>
        <v>0</v>
      </c>
      <c r="W16" s="155"/>
      <c r="X16" s="155" t="s">
        <v>96</v>
      </c>
      <c r="Y16" s="148"/>
      <c r="Z16" s="148"/>
      <c r="AA16" s="148"/>
      <c r="AB16" s="148"/>
      <c r="AC16" s="148"/>
      <c r="AD16" s="148"/>
      <c r="AE16" s="148"/>
      <c r="AF16" s="148"/>
      <c r="AG16" s="148" t="s">
        <v>97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ht="22.5" outlineLevel="1" x14ac:dyDescent="0.2">
      <c r="A17" s="164">
        <v>9</v>
      </c>
      <c r="B17" s="172"/>
      <c r="C17" s="173" t="s">
        <v>102</v>
      </c>
      <c r="D17" s="174" t="s">
        <v>98</v>
      </c>
      <c r="E17" s="175">
        <v>2.2199999999999998</v>
      </c>
      <c r="F17" s="165"/>
      <c r="G17" s="166">
        <f t="shared" si="0"/>
        <v>0</v>
      </c>
      <c r="H17" s="156"/>
      <c r="I17" s="155">
        <f t="shared" si="1"/>
        <v>0</v>
      </c>
      <c r="J17" s="156"/>
      <c r="K17" s="155">
        <f t="shared" si="2"/>
        <v>0</v>
      </c>
      <c r="L17" s="155">
        <v>21</v>
      </c>
      <c r="M17" s="155">
        <f t="shared" si="3"/>
        <v>0</v>
      </c>
      <c r="N17" s="155">
        <v>0</v>
      </c>
      <c r="O17" s="155">
        <f t="shared" si="4"/>
        <v>0</v>
      </c>
      <c r="P17" s="155">
        <v>0</v>
      </c>
      <c r="Q17" s="155">
        <f t="shared" si="5"/>
        <v>0</v>
      </c>
      <c r="R17" s="155"/>
      <c r="S17" s="155" t="s">
        <v>94</v>
      </c>
      <c r="T17" s="155" t="s">
        <v>99</v>
      </c>
      <c r="U17" s="155">
        <v>0</v>
      </c>
      <c r="V17" s="155">
        <f t="shared" si="6"/>
        <v>0</v>
      </c>
      <c r="W17" s="155"/>
      <c r="X17" s="155" t="s">
        <v>96</v>
      </c>
      <c r="Y17" s="148"/>
      <c r="Z17" s="148"/>
      <c r="AA17" s="148"/>
      <c r="AB17" s="148"/>
      <c r="AC17" s="148"/>
      <c r="AD17" s="148"/>
      <c r="AE17" s="148"/>
      <c r="AF17" s="148"/>
      <c r="AG17" s="148" t="s">
        <v>97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ht="22.5" outlineLevel="1" x14ac:dyDescent="0.2">
      <c r="A18" s="164">
        <v>10</v>
      </c>
      <c r="B18" s="172"/>
      <c r="C18" s="173" t="s">
        <v>103</v>
      </c>
      <c r="D18" s="174" t="s">
        <v>98</v>
      </c>
      <c r="E18" s="175">
        <v>1.85</v>
      </c>
      <c r="F18" s="165"/>
      <c r="G18" s="166">
        <f t="shared" si="0"/>
        <v>0</v>
      </c>
      <c r="H18" s="156"/>
      <c r="I18" s="155">
        <f t="shared" si="1"/>
        <v>0</v>
      </c>
      <c r="J18" s="156"/>
      <c r="K18" s="155">
        <f t="shared" si="2"/>
        <v>0</v>
      </c>
      <c r="L18" s="155">
        <v>21</v>
      </c>
      <c r="M18" s="155">
        <f t="shared" si="3"/>
        <v>0</v>
      </c>
      <c r="N18" s="155">
        <v>0</v>
      </c>
      <c r="O18" s="155">
        <f t="shared" si="4"/>
        <v>0</v>
      </c>
      <c r="P18" s="155">
        <v>0</v>
      </c>
      <c r="Q18" s="155">
        <f t="shared" si="5"/>
        <v>0</v>
      </c>
      <c r="R18" s="155"/>
      <c r="S18" s="155" t="s">
        <v>94</v>
      </c>
      <c r="T18" s="155" t="s">
        <v>95</v>
      </c>
      <c r="U18" s="155">
        <v>0</v>
      </c>
      <c r="V18" s="155">
        <f t="shared" si="6"/>
        <v>0</v>
      </c>
      <c r="W18" s="155"/>
      <c r="X18" s="155" t="s">
        <v>96</v>
      </c>
      <c r="Y18" s="148"/>
      <c r="Z18" s="148"/>
      <c r="AA18" s="148"/>
      <c r="AB18" s="148"/>
      <c r="AC18" s="148"/>
      <c r="AD18" s="148"/>
      <c r="AE18" s="148"/>
      <c r="AF18" s="148"/>
      <c r="AG18" s="148" t="s">
        <v>97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ht="12.75" customHeight="1" outlineLevel="1" x14ac:dyDescent="0.2">
      <c r="A19" s="164">
        <v>11</v>
      </c>
      <c r="B19" s="172"/>
      <c r="C19" s="173" t="s">
        <v>104</v>
      </c>
      <c r="D19" s="174" t="s">
        <v>98</v>
      </c>
      <c r="E19" s="175">
        <v>0.37</v>
      </c>
      <c r="F19" s="165"/>
      <c r="G19" s="166">
        <f t="shared" si="0"/>
        <v>0</v>
      </c>
      <c r="H19" s="156"/>
      <c r="I19" s="155">
        <f t="shared" si="1"/>
        <v>0</v>
      </c>
      <c r="J19" s="156"/>
      <c r="K19" s="155">
        <f t="shared" si="2"/>
        <v>0</v>
      </c>
      <c r="L19" s="155">
        <v>21</v>
      </c>
      <c r="M19" s="155">
        <f t="shared" si="3"/>
        <v>0</v>
      </c>
      <c r="N19" s="155">
        <v>0</v>
      </c>
      <c r="O19" s="155">
        <f t="shared" si="4"/>
        <v>0</v>
      </c>
      <c r="P19" s="155">
        <v>0</v>
      </c>
      <c r="Q19" s="155">
        <f t="shared" si="5"/>
        <v>0</v>
      </c>
      <c r="R19" s="155"/>
      <c r="S19" s="155" t="s">
        <v>94</v>
      </c>
      <c r="T19" s="155" t="s">
        <v>99</v>
      </c>
      <c r="U19" s="155">
        <v>0</v>
      </c>
      <c r="V19" s="155">
        <f t="shared" si="6"/>
        <v>0</v>
      </c>
      <c r="W19" s="155"/>
      <c r="X19" s="155" t="s">
        <v>96</v>
      </c>
      <c r="Y19" s="148"/>
      <c r="Z19" s="148"/>
      <c r="AA19" s="148"/>
      <c r="AB19" s="148"/>
      <c r="AC19" s="148"/>
      <c r="AD19" s="148"/>
      <c r="AE19" s="148"/>
      <c r="AF19" s="148"/>
      <c r="AG19" s="148" t="s">
        <v>97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ht="22.5" outlineLevel="1" x14ac:dyDescent="0.2">
      <c r="A20" s="164">
        <v>12</v>
      </c>
      <c r="B20" s="172"/>
      <c r="C20" s="173" t="s">
        <v>105</v>
      </c>
      <c r="D20" s="174" t="s">
        <v>98</v>
      </c>
      <c r="E20" s="175">
        <v>0.74</v>
      </c>
      <c r="F20" s="165"/>
      <c r="G20" s="166">
        <f t="shared" si="0"/>
        <v>0</v>
      </c>
      <c r="H20" s="156"/>
      <c r="I20" s="155">
        <f t="shared" si="1"/>
        <v>0</v>
      </c>
      <c r="J20" s="156"/>
      <c r="K20" s="155">
        <f t="shared" si="2"/>
        <v>0</v>
      </c>
      <c r="L20" s="155">
        <v>21</v>
      </c>
      <c r="M20" s="155">
        <f t="shared" si="3"/>
        <v>0</v>
      </c>
      <c r="N20" s="155">
        <v>0</v>
      </c>
      <c r="O20" s="155">
        <f t="shared" si="4"/>
        <v>0</v>
      </c>
      <c r="P20" s="155">
        <v>0</v>
      </c>
      <c r="Q20" s="155">
        <f t="shared" si="5"/>
        <v>0</v>
      </c>
      <c r="R20" s="155"/>
      <c r="S20" s="155" t="s">
        <v>94</v>
      </c>
      <c r="T20" s="155" t="s">
        <v>95</v>
      </c>
      <c r="U20" s="155">
        <v>0</v>
      </c>
      <c r="V20" s="155">
        <f t="shared" si="6"/>
        <v>0</v>
      </c>
      <c r="W20" s="155"/>
      <c r="X20" s="155" t="s">
        <v>96</v>
      </c>
      <c r="Y20" s="148"/>
      <c r="Z20" s="148"/>
      <c r="AA20" s="148"/>
      <c r="AB20" s="148"/>
      <c r="AC20" s="148"/>
      <c r="AD20" s="148"/>
      <c r="AE20" s="148"/>
      <c r="AF20" s="148"/>
      <c r="AG20" s="148" t="s">
        <v>97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64">
        <v>13</v>
      </c>
      <c r="B21" s="172"/>
      <c r="C21" s="173" t="s">
        <v>106</v>
      </c>
      <c r="D21" s="174" t="s">
        <v>98</v>
      </c>
      <c r="E21" s="175">
        <v>0.74</v>
      </c>
      <c r="F21" s="165"/>
      <c r="G21" s="166">
        <f t="shared" si="0"/>
        <v>0</v>
      </c>
      <c r="H21" s="156"/>
      <c r="I21" s="155">
        <f t="shared" si="1"/>
        <v>0</v>
      </c>
      <c r="J21" s="156"/>
      <c r="K21" s="155">
        <f t="shared" si="2"/>
        <v>0</v>
      </c>
      <c r="L21" s="155">
        <v>21</v>
      </c>
      <c r="M21" s="155">
        <f t="shared" si="3"/>
        <v>0</v>
      </c>
      <c r="N21" s="155">
        <v>0</v>
      </c>
      <c r="O21" s="155">
        <f t="shared" si="4"/>
        <v>0</v>
      </c>
      <c r="P21" s="155">
        <v>0</v>
      </c>
      <c r="Q21" s="155">
        <f t="shared" si="5"/>
        <v>0</v>
      </c>
      <c r="R21" s="155"/>
      <c r="S21" s="155" t="s">
        <v>94</v>
      </c>
      <c r="T21" s="155" t="s">
        <v>99</v>
      </c>
      <c r="U21" s="155">
        <v>0</v>
      </c>
      <c r="V21" s="155">
        <f t="shared" si="6"/>
        <v>0</v>
      </c>
      <c r="W21" s="155"/>
      <c r="X21" s="155" t="s">
        <v>96</v>
      </c>
      <c r="Y21" s="148"/>
      <c r="Z21" s="148"/>
      <c r="AA21" s="148"/>
      <c r="AB21" s="148"/>
      <c r="AC21" s="148"/>
      <c r="AD21" s="148"/>
      <c r="AE21" s="148"/>
      <c r="AF21" s="148"/>
      <c r="AG21" s="148" t="s">
        <v>97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x14ac:dyDescent="0.2">
      <c r="A22" s="158" t="s">
        <v>90</v>
      </c>
      <c r="B22" s="159" t="s">
        <v>55</v>
      </c>
      <c r="C22" s="168" t="s">
        <v>56</v>
      </c>
      <c r="D22" s="160"/>
      <c r="E22" s="161"/>
      <c r="F22" s="162"/>
      <c r="G22" s="163">
        <f>SUMIF(AG23:AG29,"&lt;&gt;NOR",G23:G29)</f>
        <v>0</v>
      </c>
      <c r="H22" s="157"/>
      <c r="I22" s="157">
        <f>SUM(I23:I29)</f>
        <v>0</v>
      </c>
      <c r="J22" s="157"/>
      <c r="K22" s="157">
        <f>SUM(K23:K29)</f>
        <v>0</v>
      </c>
      <c r="L22" s="157"/>
      <c r="M22" s="157">
        <f>SUM(M23:M29)</f>
        <v>0</v>
      </c>
      <c r="N22" s="157"/>
      <c r="O22" s="157">
        <f>SUM(O23:O29)</f>
        <v>0</v>
      </c>
      <c r="P22" s="157"/>
      <c r="Q22" s="157">
        <f>SUM(Q23:Q29)</f>
        <v>0</v>
      </c>
      <c r="R22" s="157"/>
      <c r="S22" s="157"/>
      <c r="T22" s="157"/>
      <c r="U22" s="157"/>
      <c r="V22" s="157">
        <f>SUM(V23:V29)</f>
        <v>0</v>
      </c>
      <c r="W22" s="157"/>
      <c r="X22" s="157"/>
      <c r="Z22" s="148"/>
      <c r="AA22" s="148"/>
      <c r="AG22" t="s">
        <v>91</v>
      </c>
    </row>
    <row r="23" spans="1:60" ht="22.5" outlineLevel="1" x14ac:dyDescent="0.2">
      <c r="A23" s="164">
        <v>14</v>
      </c>
      <c r="B23" s="172"/>
      <c r="C23" s="173" t="s">
        <v>107</v>
      </c>
      <c r="D23" s="174" t="s">
        <v>98</v>
      </c>
      <c r="E23" s="175">
        <v>0.37</v>
      </c>
      <c r="F23" s="165"/>
      <c r="G23" s="166">
        <f t="shared" ref="G23:G29" si="7">ROUND(E23*F23,2)</f>
        <v>0</v>
      </c>
      <c r="H23" s="156"/>
      <c r="I23" s="155">
        <f t="shared" ref="I23:I29" si="8">ROUND(E23*H23,2)</f>
        <v>0</v>
      </c>
      <c r="J23" s="156"/>
      <c r="K23" s="155">
        <f t="shared" ref="K23:K29" si="9">ROUND(E23*J23,2)</f>
        <v>0</v>
      </c>
      <c r="L23" s="155">
        <v>21</v>
      </c>
      <c r="M23" s="155">
        <f t="shared" ref="M23:M29" si="10">G23*(1+L23/100)</f>
        <v>0</v>
      </c>
      <c r="N23" s="155">
        <v>0</v>
      </c>
      <c r="O23" s="155">
        <f t="shared" ref="O23:O29" si="11">ROUND(E23*N23,2)</f>
        <v>0</v>
      </c>
      <c r="P23" s="155">
        <v>0</v>
      </c>
      <c r="Q23" s="155">
        <f t="shared" ref="Q23:Q29" si="12">ROUND(E23*P23,2)</f>
        <v>0</v>
      </c>
      <c r="R23" s="155"/>
      <c r="S23" s="155" t="s">
        <v>94</v>
      </c>
      <c r="T23" s="155" t="s">
        <v>108</v>
      </c>
      <c r="U23" s="155">
        <v>0</v>
      </c>
      <c r="V23" s="155">
        <f t="shared" ref="V23:V29" si="13">ROUND(E23*U23,2)</f>
        <v>0</v>
      </c>
      <c r="W23" s="155"/>
      <c r="X23" s="155" t="s">
        <v>96</v>
      </c>
      <c r="Y23" s="148"/>
      <c r="Z23" s="148"/>
      <c r="AA23" s="148"/>
      <c r="AB23" s="148"/>
      <c r="AC23" s="148"/>
      <c r="AD23" s="148"/>
      <c r="AE23" s="148"/>
      <c r="AF23" s="148"/>
      <c r="AG23" s="148" t="s">
        <v>97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ht="22.5" outlineLevel="1" x14ac:dyDescent="0.2">
      <c r="A24" s="164">
        <v>15</v>
      </c>
      <c r="B24" s="172"/>
      <c r="C24" s="173" t="s">
        <v>109</v>
      </c>
      <c r="D24" s="174" t="s">
        <v>98</v>
      </c>
      <c r="E24" s="175">
        <v>1.1100000000000001</v>
      </c>
      <c r="F24" s="165"/>
      <c r="G24" s="166">
        <f t="shared" si="7"/>
        <v>0</v>
      </c>
      <c r="H24" s="156"/>
      <c r="I24" s="155">
        <f t="shared" si="8"/>
        <v>0</v>
      </c>
      <c r="J24" s="156"/>
      <c r="K24" s="155">
        <f t="shared" si="9"/>
        <v>0</v>
      </c>
      <c r="L24" s="155">
        <v>21</v>
      </c>
      <c r="M24" s="155">
        <f t="shared" si="10"/>
        <v>0</v>
      </c>
      <c r="N24" s="155">
        <v>0</v>
      </c>
      <c r="O24" s="155">
        <f t="shared" si="11"/>
        <v>0</v>
      </c>
      <c r="P24" s="155">
        <v>0</v>
      </c>
      <c r="Q24" s="155">
        <f t="shared" si="12"/>
        <v>0</v>
      </c>
      <c r="R24" s="155"/>
      <c r="S24" s="155" t="s">
        <v>94</v>
      </c>
      <c r="T24" s="155" t="s">
        <v>95</v>
      </c>
      <c r="U24" s="155">
        <v>0</v>
      </c>
      <c r="V24" s="155">
        <f t="shared" si="13"/>
        <v>0</v>
      </c>
      <c r="W24" s="155"/>
      <c r="X24" s="155" t="s">
        <v>96</v>
      </c>
      <c r="Y24" s="148"/>
      <c r="Z24" s="148"/>
      <c r="AA24" s="148"/>
      <c r="AB24" s="148"/>
      <c r="AC24" s="148"/>
      <c r="AD24" s="148"/>
      <c r="AE24" s="148"/>
      <c r="AF24" s="148"/>
      <c r="AG24" s="148" t="s">
        <v>97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ht="24" customHeight="1" outlineLevel="1" x14ac:dyDescent="0.2">
      <c r="A25" s="164">
        <v>16</v>
      </c>
      <c r="B25" s="172"/>
      <c r="C25" s="173" t="s">
        <v>110</v>
      </c>
      <c r="D25" s="174" t="s">
        <v>98</v>
      </c>
      <c r="E25" s="175">
        <v>2.59</v>
      </c>
      <c r="F25" s="165"/>
      <c r="G25" s="166">
        <f t="shared" si="7"/>
        <v>0</v>
      </c>
      <c r="H25" s="156"/>
      <c r="I25" s="155">
        <f t="shared" si="8"/>
        <v>0</v>
      </c>
      <c r="J25" s="156"/>
      <c r="K25" s="155">
        <f t="shared" si="9"/>
        <v>0</v>
      </c>
      <c r="L25" s="155">
        <v>21</v>
      </c>
      <c r="M25" s="155">
        <f t="shared" si="10"/>
        <v>0</v>
      </c>
      <c r="N25" s="155">
        <v>0</v>
      </c>
      <c r="O25" s="155">
        <f t="shared" si="11"/>
        <v>0</v>
      </c>
      <c r="P25" s="155">
        <v>0</v>
      </c>
      <c r="Q25" s="155">
        <f t="shared" si="12"/>
        <v>0</v>
      </c>
      <c r="R25" s="155"/>
      <c r="S25" s="155" t="s">
        <v>94</v>
      </c>
      <c r="T25" s="155" t="s">
        <v>95</v>
      </c>
      <c r="U25" s="155">
        <v>0</v>
      </c>
      <c r="V25" s="155">
        <f t="shared" si="13"/>
        <v>0</v>
      </c>
      <c r="W25" s="155"/>
      <c r="X25" s="155" t="s">
        <v>96</v>
      </c>
      <c r="Y25" s="148"/>
      <c r="Z25" s="148"/>
      <c r="AA25" s="148"/>
      <c r="AB25" s="148"/>
      <c r="AC25" s="148"/>
      <c r="AD25" s="148"/>
      <c r="AE25" s="148"/>
      <c r="AF25" s="148"/>
      <c r="AG25" s="148" t="s">
        <v>97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64">
        <v>17</v>
      </c>
      <c r="B26" s="172"/>
      <c r="C26" s="173" t="s">
        <v>111</v>
      </c>
      <c r="D26" s="174" t="s">
        <v>98</v>
      </c>
      <c r="E26" s="175">
        <v>2.59</v>
      </c>
      <c r="F26" s="165"/>
      <c r="G26" s="166">
        <f t="shared" si="7"/>
        <v>0</v>
      </c>
      <c r="H26" s="156"/>
      <c r="I26" s="155">
        <f t="shared" si="8"/>
        <v>0</v>
      </c>
      <c r="J26" s="156"/>
      <c r="K26" s="155">
        <f t="shared" si="9"/>
        <v>0</v>
      </c>
      <c r="L26" s="155">
        <v>21</v>
      </c>
      <c r="M26" s="155">
        <f t="shared" si="10"/>
        <v>0</v>
      </c>
      <c r="N26" s="155">
        <v>0</v>
      </c>
      <c r="O26" s="155">
        <f t="shared" si="11"/>
        <v>0</v>
      </c>
      <c r="P26" s="155">
        <v>0</v>
      </c>
      <c r="Q26" s="155">
        <f t="shared" si="12"/>
        <v>0</v>
      </c>
      <c r="R26" s="155"/>
      <c r="S26" s="155" t="s">
        <v>94</v>
      </c>
      <c r="T26" s="155" t="s">
        <v>95</v>
      </c>
      <c r="U26" s="155">
        <v>0</v>
      </c>
      <c r="V26" s="155">
        <f t="shared" si="13"/>
        <v>0</v>
      </c>
      <c r="W26" s="155"/>
      <c r="X26" s="155" t="s">
        <v>96</v>
      </c>
      <c r="Y26" s="148"/>
      <c r="Z26" s="148"/>
      <c r="AA26" s="148"/>
      <c r="AB26" s="148"/>
      <c r="AC26" s="148"/>
      <c r="AD26" s="148"/>
      <c r="AE26" s="148"/>
      <c r="AF26" s="148"/>
      <c r="AG26" s="148" t="s">
        <v>97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ht="22.5" outlineLevel="1" x14ac:dyDescent="0.2">
      <c r="A27" s="164">
        <v>18</v>
      </c>
      <c r="B27" s="172"/>
      <c r="C27" s="173" t="s">
        <v>112</v>
      </c>
      <c r="D27" s="174" t="s">
        <v>98</v>
      </c>
      <c r="E27" s="175">
        <v>0.37</v>
      </c>
      <c r="F27" s="165"/>
      <c r="G27" s="166">
        <f t="shared" si="7"/>
        <v>0</v>
      </c>
      <c r="H27" s="156"/>
      <c r="I27" s="155">
        <f t="shared" si="8"/>
        <v>0</v>
      </c>
      <c r="J27" s="156"/>
      <c r="K27" s="155">
        <f t="shared" si="9"/>
        <v>0</v>
      </c>
      <c r="L27" s="155">
        <v>21</v>
      </c>
      <c r="M27" s="155">
        <f t="shared" si="10"/>
        <v>0</v>
      </c>
      <c r="N27" s="155">
        <v>0</v>
      </c>
      <c r="O27" s="155">
        <f t="shared" si="11"/>
        <v>0</v>
      </c>
      <c r="P27" s="155">
        <v>0</v>
      </c>
      <c r="Q27" s="155">
        <f t="shared" si="12"/>
        <v>0</v>
      </c>
      <c r="R27" s="155"/>
      <c r="S27" s="155" t="s">
        <v>94</v>
      </c>
      <c r="T27" s="155" t="s">
        <v>113</v>
      </c>
      <c r="U27" s="155">
        <v>0</v>
      </c>
      <c r="V27" s="155">
        <f t="shared" si="13"/>
        <v>0</v>
      </c>
      <c r="W27" s="155"/>
      <c r="X27" s="155" t="s">
        <v>96</v>
      </c>
      <c r="Y27" s="148"/>
      <c r="Z27" s="148"/>
      <c r="AA27" s="148"/>
      <c r="AB27" s="148"/>
      <c r="AC27" s="148"/>
      <c r="AD27" s="148"/>
      <c r="AE27" s="148"/>
      <c r="AF27" s="148"/>
      <c r="AG27" s="148" t="s">
        <v>97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ht="22.5" customHeight="1" outlineLevel="1" x14ac:dyDescent="0.2">
      <c r="A28" s="164">
        <v>19</v>
      </c>
      <c r="B28" s="172"/>
      <c r="C28" s="173" t="s">
        <v>114</v>
      </c>
      <c r="D28" s="174" t="s">
        <v>98</v>
      </c>
      <c r="E28" s="175">
        <v>0.37</v>
      </c>
      <c r="F28" s="165"/>
      <c r="G28" s="166">
        <f t="shared" si="7"/>
        <v>0</v>
      </c>
      <c r="H28" s="156"/>
      <c r="I28" s="155">
        <f t="shared" si="8"/>
        <v>0</v>
      </c>
      <c r="J28" s="156"/>
      <c r="K28" s="155">
        <f t="shared" si="9"/>
        <v>0</v>
      </c>
      <c r="L28" s="155">
        <v>21</v>
      </c>
      <c r="M28" s="155">
        <f t="shared" si="10"/>
        <v>0</v>
      </c>
      <c r="N28" s="155">
        <v>0</v>
      </c>
      <c r="O28" s="155">
        <f t="shared" si="11"/>
        <v>0</v>
      </c>
      <c r="P28" s="155">
        <v>0</v>
      </c>
      <c r="Q28" s="155">
        <f t="shared" si="12"/>
        <v>0</v>
      </c>
      <c r="R28" s="155"/>
      <c r="S28" s="155" t="s">
        <v>94</v>
      </c>
      <c r="T28" s="155" t="s">
        <v>115</v>
      </c>
      <c r="U28" s="155">
        <v>0</v>
      </c>
      <c r="V28" s="155">
        <f t="shared" si="13"/>
        <v>0</v>
      </c>
      <c r="W28" s="155"/>
      <c r="X28" s="155" t="s">
        <v>96</v>
      </c>
      <c r="Y28" s="148"/>
      <c r="Z28" s="148"/>
      <c r="AA28" s="148"/>
      <c r="AB28" s="148"/>
      <c r="AC28" s="148"/>
      <c r="AD28" s="148"/>
      <c r="AE28" s="148"/>
      <c r="AF28" s="148"/>
      <c r="AG28" s="148" t="s">
        <v>97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ht="22.5" outlineLevel="1" x14ac:dyDescent="0.2">
      <c r="A29" s="164">
        <v>20</v>
      </c>
      <c r="B29" s="172"/>
      <c r="C29" s="173" t="s">
        <v>116</v>
      </c>
      <c r="D29" s="174" t="s">
        <v>98</v>
      </c>
      <c r="E29" s="175">
        <v>0.37</v>
      </c>
      <c r="F29" s="165"/>
      <c r="G29" s="166">
        <f t="shared" si="7"/>
        <v>0</v>
      </c>
      <c r="H29" s="156"/>
      <c r="I29" s="155">
        <f t="shared" si="8"/>
        <v>0</v>
      </c>
      <c r="J29" s="156"/>
      <c r="K29" s="155">
        <f t="shared" si="9"/>
        <v>0</v>
      </c>
      <c r="L29" s="155">
        <v>21</v>
      </c>
      <c r="M29" s="155">
        <f t="shared" si="10"/>
        <v>0</v>
      </c>
      <c r="N29" s="155">
        <v>0</v>
      </c>
      <c r="O29" s="155">
        <f t="shared" si="11"/>
        <v>0</v>
      </c>
      <c r="P29" s="155">
        <v>0</v>
      </c>
      <c r="Q29" s="155">
        <f t="shared" si="12"/>
        <v>0</v>
      </c>
      <c r="R29" s="155"/>
      <c r="S29" s="155" t="s">
        <v>94</v>
      </c>
      <c r="T29" s="155" t="s">
        <v>99</v>
      </c>
      <c r="U29" s="155">
        <v>0</v>
      </c>
      <c r="V29" s="155">
        <f t="shared" si="13"/>
        <v>0</v>
      </c>
      <c r="W29" s="155"/>
      <c r="X29" s="155" t="s">
        <v>96</v>
      </c>
      <c r="Y29" s="148"/>
      <c r="Z29" s="148"/>
      <c r="AA29" s="148"/>
      <c r="AB29" s="148"/>
      <c r="AC29" s="148"/>
      <c r="AD29" s="148"/>
      <c r="AE29" s="148"/>
      <c r="AF29" s="148"/>
      <c r="AG29" s="148" t="s">
        <v>97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x14ac:dyDescent="0.2">
      <c r="A30" s="158" t="s">
        <v>90</v>
      </c>
      <c r="B30" s="159" t="s">
        <v>57</v>
      </c>
      <c r="C30" s="168" t="s">
        <v>58</v>
      </c>
      <c r="D30" s="160"/>
      <c r="E30" s="161"/>
      <c r="F30" s="162"/>
      <c r="G30" s="163">
        <f>SUMIF(AG31:AG32,"&lt;&gt;NOR",G31:G32)</f>
        <v>0</v>
      </c>
      <c r="H30" s="157"/>
      <c r="I30" s="157">
        <f>SUM(I31:I32)</f>
        <v>0</v>
      </c>
      <c r="J30" s="157"/>
      <c r="K30" s="157">
        <f>SUM(K31:K32)</f>
        <v>0</v>
      </c>
      <c r="L30" s="157"/>
      <c r="M30" s="157">
        <f>SUM(M31:M32)</f>
        <v>0</v>
      </c>
      <c r="N30" s="157"/>
      <c r="O30" s="157">
        <f>SUM(O31:O32)</f>
        <v>0</v>
      </c>
      <c r="P30" s="157"/>
      <c r="Q30" s="157">
        <f>SUM(Q31:Q32)</f>
        <v>0</v>
      </c>
      <c r="R30" s="157"/>
      <c r="S30" s="157"/>
      <c r="T30" s="157"/>
      <c r="U30" s="157"/>
      <c r="V30" s="157">
        <f>SUM(V31:V32)</f>
        <v>0</v>
      </c>
      <c r="W30" s="157"/>
      <c r="X30" s="157"/>
      <c r="Z30" s="148"/>
      <c r="AA30" s="148"/>
      <c r="AG30" t="s">
        <v>91</v>
      </c>
    </row>
    <row r="31" spans="1:60" ht="22.5" outlineLevel="1" x14ac:dyDescent="0.2">
      <c r="A31" s="164">
        <v>21</v>
      </c>
      <c r="B31" s="172" t="s">
        <v>117</v>
      </c>
      <c r="C31" s="173" t="s">
        <v>118</v>
      </c>
      <c r="D31" s="174" t="s">
        <v>98</v>
      </c>
      <c r="E31" s="175">
        <v>0.37</v>
      </c>
      <c r="F31" s="165"/>
      <c r="G31" s="166">
        <f>ROUND(E31*F31,2)</f>
        <v>0</v>
      </c>
      <c r="H31" s="156"/>
      <c r="I31" s="155">
        <f>ROUND(E31*H31,2)</f>
        <v>0</v>
      </c>
      <c r="J31" s="156"/>
      <c r="K31" s="155">
        <f>ROUND(E31*J31,2)</f>
        <v>0</v>
      </c>
      <c r="L31" s="155">
        <v>21</v>
      </c>
      <c r="M31" s="155">
        <f>G31*(1+L31/100)</f>
        <v>0</v>
      </c>
      <c r="N31" s="155">
        <v>0</v>
      </c>
      <c r="O31" s="155">
        <f>ROUND(E31*N31,2)</f>
        <v>0</v>
      </c>
      <c r="P31" s="155">
        <v>0</v>
      </c>
      <c r="Q31" s="155">
        <f>ROUND(E31*P31,2)</f>
        <v>0</v>
      </c>
      <c r="R31" s="155"/>
      <c r="S31" s="155" t="s">
        <v>94</v>
      </c>
      <c r="T31" s="155" t="s">
        <v>95</v>
      </c>
      <c r="U31" s="155">
        <v>0</v>
      </c>
      <c r="V31" s="155">
        <f>ROUND(E31*U31,2)</f>
        <v>0</v>
      </c>
      <c r="W31" s="155"/>
      <c r="X31" s="155" t="s">
        <v>96</v>
      </c>
      <c r="Y31" s="148"/>
      <c r="Z31" s="148"/>
      <c r="AA31" s="148"/>
      <c r="AB31" s="148"/>
      <c r="AC31" s="148"/>
      <c r="AD31" s="148"/>
      <c r="AE31" s="148"/>
      <c r="AF31" s="148"/>
      <c r="AG31" s="148" t="s">
        <v>97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ht="22.5" outlineLevel="1" x14ac:dyDescent="0.2">
      <c r="A32" s="164">
        <v>22</v>
      </c>
      <c r="B32" s="172" t="s">
        <v>119</v>
      </c>
      <c r="C32" s="173" t="s">
        <v>118</v>
      </c>
      <c r="D32" s="174" t="s">
        <v>98</v>
      </c>
      <c r="E32" s="175">
        <v>0.37</v>
      </c>
      <c r="F32" s="165"/>
      <c r="G32" s="166">
        <f>ROUND(E32*F32,2)</f>
        <v>0</v>
      </c>
      <c r="H32" s="156"/>
      <c r="I32" s="155">
        <f>ROUND(E32*H32,2)</f>
        <v>0</v>
      </c>
      <c r="J32" s="156"/>
      <c r="K32" s="155">
        <f>ROUND(E32*J32,2)</f>
        <v>0</v>
      </c>
      <c r="L32" s="155">
        <v>21</v>
      </c>
      <c r="M32" s="155">
        <f>G32*(1+L32/100)</f>
        <v>0</v>
      </c>
      <c r="N32" s="155">
        <v>0</v>
      </c>
      <c r="O32" s="155">
        <f>ROUND(E32*N32,2)</f>
        <v>0</v>
      </c>
      <c r="P32" s="155">
        <v>0</v>
      </c>
      <c r="Q32" s="155">
        <f>ROUND(E32*P32,2)</f>
        <v>0</v>
      </c>
      <c r="R32" s="155"/>
      <c r="S32" s="155" t="s">
        <v>94</v>
      </c>
      <c r="T32" s="155" t="s">
        <v>95</v>
      </c>
      <c r="U32" s="155">
        <v>0</v>
      </c>
      <c r="V32" s="155">
        <f>ROUND(E32*U32,2)</f>
        <v>0</v>
      </c>
      <c r="W32" s="155"/>
      <c r="X32" s="155" t="s">
        <v>96</v>
      </c>
      <c r="Y32" s="148"/>
      <c r="Z32" s="148"/>
      <c r="AA32" s="148"/>
      <c r="AB32" s="148"/>
      <c r="AC32" s="148"/>
      <c r="AD32" s="148"/>
      <c r="AE32" s="148"/>
      <c r="AF32" s="148"/>
      <c r="AG32" s="148" t="s">
        <v>97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x14ac:dyDescent="0.2">
      <c r="A33" s="158" t="s">
        <v>90</v>
      </c>
      <c r="B33" s="159" t="s">
        <v>59</v>
      </c>
      <c r="C33" s="168" t="s">
        <v>60</v>
      </c>
      <c r="D33" s="160"/>
      <c r="E33" s="161"/>
      <c r="F33" s="162"/>
      <c r="G33" s="163">
        <f>SUMIF(AG34:AG62,"&lt;&gt;NOR",G34:G62)</f>
        <v>0</v>
      </c>
      <c r="H33" s="157"/>
      <c r="I33" s="157">
        <f>SUM(I34:I62)</f>
        <v>0</v>
      </c>
      <c r="J33" s="157"/>
      <c r="K33" s="157">
        <f>SUM(K34:K62)</f>
        <v>0</v>
      </c>
      <c r="L33" s="157"/>
      <c r="M33" s="157">
        <f>SUM(M34:M62)</f>
        <v>0</v>
      </c>
      <c r="N33" s="157"/>
      <c r="O33" s="157">
        <f>SUM(O34:O62)</f>
        <v>0</v>
      </c>
      <c r="P33" s="157"/>
      <c r="Q33" s="157">
        <f>SUM(Q34:Q62)</f>
        <v>0</v>
      </c>
      <c r="R33" s="157"/>
      <c r="S33" s="157"/>
      <c r="T33" s="157"/>
      <c r="U33" s="157"/>
      <c r="V33" s="157">
        <f>SUM(V34:V62)</f>
        <v>0</v>
      </c>
      <c r="W33" s="157"/>
      <c r="X33" s="157"/>
      <c r="Z33" s="148"/>
      <c r="AA33" s="148"/>
      <c r="AG33" t="s">
        <v>91</v>
      </c>
    </row>
    <row r="34" spans="1:60" outlineLevel="1" x14ac:dyDescent="0.2">
      <c r="A34" s="164">
        <v>23</v>
      </c>
      <c r="B34" s="172"/>
      <c r="C34" s="173" t="s">
        <v>120</v>
      </c>
      <c r="D34" s="174" t="s">
        <v>98</v>
      </c>
      <c r="E34" s="175">
        <v>0.37</v>
      </c>
      <c r="F34" s="165"/>
      <c r="G34" s="166">
        <f t="shared" ref="G34:G62" si="14">ROUND(E34*F34,2)</f>
        <v>0</v>
      </c>
      <c r="H34" s="156"/>
      <c r="I34" s="155">
        <f t="shared" ref="I34:I62" si="15">ROUND(E34*H34,2)</f>
        <v>0</v>
      </c>
      <c r="J34" s="156"/>
      <c r="K34" s="155">
        <f t="shared" ref="K34:K62" si="16">ROUND(E34*J34,2)</f>
        <v>0</v>
      </c>
      <c r="L34" s="155">
        <v>21</v>
      </c>
      <c r="M34" s="155">
        <f t="shared" ref="M34:M62" si="17">G34*(1+L34/100)</f>
        <v>0</v>
      </c>
      <c r="N34" s="155">
        <v>0</v>
      </c>
      <c r="O34" s="155">
        <f t="shared" ref="O34:O62" si="18">ROUND(E34*N34,2)</f>
        <v>0</v>
      </c>
      <c r="P34" s="155">
        <v>0</v>
      </c>
      <c r="Q34" s="155">
        <f t="shared" ref="Q34:Q62" si="19">ROUND(E34*P34,2)</f>
        <v>0</v>
      </c>
      <c r="R34" s="155" t="s">
        <v>121</v>
      </c>
      <c r="S34" s="155" t="s">
        <v>122</v>
      </c>
      <c r="T34" s="155" t="s">
        <v>95</v>
      </c>
      <c r="U34" s="155">
        <v>0</v>
      </c>
      <c r="V34" s="155">
        <f t="shared" ref="V34:V62" si="20">ROUND(E34*U34,2)</f>
        <v>0</v>
      </c>
      <c r="W34" s="155"/>
      <c r="X34" s="155" t="s">
        <v>96</v>
      </c>
      <c r="Y34" s="148"/>
      <c r="Z34" s="148"/>
      <c r="AA34" s="148"/>
      <c r="AB34" s="148"/>
      <c r="AC34" s="148"/>
      <c r="AD34" s="148"/>
      <c r="AE34" s="148"/>
      <c r="AF34" s="148"/>
      <c r="AG34" s="148" t="s">
        <v>97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64">
        <v>24</v>
      </c>
      <c r="B35" s="172"/>
      <c r="C35" s="173" t="s">
        <v>123</v>
      </c>
      <c r="D35" s="174" t="s">
        <v>124</v>
      </c>
      <c r="E35" s="175">
        <v>53.65</v>
      </c>
      <c r="F35" s="165"/>
      <c r="G35" s="166">
        <f t="shared" si="14"/>
        <v>0</v>
      </c>
      <c r="H35" s="156"/>
      <c r="I35" s="155">
        <f t="shared" si="15"/>
        <v>0</v>
      </c>
      <c r="J35" s="156"/>
      <c r="K35" s="155">
        <f t="shared" si="16"/>
        <v>0</v>
      </c>
      <c r="L35" s="155">
        <v>21</v>
      </c>
      <c r="M35" s="155">
        <f t="shared" si="17"/>
        <v>0</v>
      </c>
      <c r="N35" s="155">
        <v>0</v>
      </c>
      <c r="O35" s="155">
        <f t="shared" si="18"/>
        <v>0</v>
      </c>
      <c r="P35" s="155">
        <v>0</v>
      </c>
      <c r="Q35" s="155">
        <f t="shared" si="19"/>
        <v>0</v>
      </c>
      <c r="R35" s="155"/>
      <c r="S35" s="155" t="s">
        <v>94</v>
      </c>
      <c r="T35" s="155" t="s">
        <v>95</v>
      </c>
      <c r="U35" s="155">
        <v>0</v>
      </c>
      <c r="V35" s="155">
        <f t="shared" si="20"/>
        <v>0</v>
      </c>
      <c r="W35" s="155"/>
      <c r="X35" s="155" t="s">
        <v>96</v>
      </c>
      <c r="Y35" s="148"/>
      <c r="Z35" s="148"/>
      <c r="AA35" s="148"/>
      <c r="AB35" s="148"/>
      <c r="AC35" s="148"/>
      <c r="AD35" s="148"/>
      <c r="AE35" s="148"/>
      <c r="AF35" s="148"/>
      <c r="AG35" s="148" t="s">
        <v>97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">
      <c r="A36" s="164">
        <v>25</v>
      </c>
      <c r="B36" s="172"/>
      <c r="C36" s="173" t="s">
        <v>125</v>
      </c>
      <c r="D36" s="174" t="s">
        <v>124</v>
      </c>
      <c r="E36" s="175">
        <v>44.03</v>
      </c>
      <c r="F36" s="165"/>
      <c r="G36" s="166">
        <f t="shared" si="14"/>
        <v>0</v>
      </c>
      <c r="H36" s="156"/>
      <c r="I36" s="155">
        <f t="shared" si="15"/>
        <v>0</v>
      </c>
      <c r="J36" s="156"/>
      <c r="K36" s="155">
        <f t="shared" si="16"/>
        <v>0</v>
      </c>
      <c r="L36" s="155">
        <v>21</v>
      </c>
      <c r="M36" s="155">
        <f t="shared" si="17"/>
        <v>0</v>
      </c>
      <c r="N36" s="155">
        <v>0</v>
      </c>
      <c r="O36" s="155">
        <f t="shared" si="18"/>
        <v>0</v>
      </c>
      <c r="P36" s="155">
        <v>0</v>
      </c>
      <c r="Q36" s="155">
        <f t="shared" si="19"/>
        <v>0</v>
      </c>
      <c r="R36" s="155"/>
      <c r="S36" s="155" t="s">
        <v>94</v>
      </c>
      <c r="T36" s="155" t="s">
        <v>95</v>
      </c>
      <c r="U36" s="155">
        <v>0</v>
      </c>
      <c r="V36" s="155">
        <f t="shared" si="20"/>
        <v>0</v>
      </c>
      <c r="W36" s="155"/>
      <c r="X36" s="155" t="s">
        <v>96</v>
      </c>
      <c r="Y36" s="148"/>
      <c r="Z36" s="148"/>
      <c r="AA36" s="148"/>
      <c r="AB36" s="148"/>
      <c r="AC36" s="148"/>
      <c r="AD36" s="148"/>
      <c r="AE36" s="148"/>
      <c r="AF36" s="148"/>
      <c r="AG36" s="148" t="s">
        <v>97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164">
        <v>26</v>
      </c>
      <c r="B37" s="172"/>
      <c r="C37" s="173" t="s">
        <v>126</v>
      </c>
      <c r="D37" s="174" t="s">
        <v>124</v>
      </c>
      <c r="E37" s="175">
        <v>18.5</v>
      </c>
      <c r="F37" s="165"/>
      <c r="G37" s="166">
        <f t="shared" si="14"/>
        <v>0</v>
      </c>
      <c r="H37" s="156"/>
      <c r="I37" s="155">
        <f t="shared" si="15"/>
        <v>0</v>
      </c>
      <c r="J37" s="156"/>
      <c r="K37" s="155">
        <f t="shared" si="16"/>
        <v>0</v>
      </c>
      <c r="L37" s="155">
        <v>21</v>
      </c>
      <c r="M37" s="155">
        <f t="shared" si="17"/>
        <v>0</v>
      </c>
      <c r="N37" s="155">
        <v>0</v>
      </c>
      <c r="O37" s="155">
        <f t="shared" si="18"/>
        <v>0</v>
      </c>
      <c r="P37" s="155">
        <v>0</v>
      </c>
      <c r="Q37" s="155">
        <f t="shared" si="19"/>
        <v>0</v>
      </c>
      <c r="R37" s="155"/>
      <c r="S37" s="155" t="s">
        <v>94</v>
      </c>
      <c r="T37" s="155" t="s">
        <v>95</v>
      </c>
      <c r="U37" s="155">
        <v>0</v>
      </c>
      <c r="V37" s="155">
        <f t="shared" si="20"/>
        <v>0</v>
      </c>
      <c r="W37" s="155"/>
      <c r="X37" s="155" t="s">
        <v>96</v>
      </c>
      <c r="Y37" s="148"/>
      <c r="Z37" s="148"/>
      <c r="AA37" s="148"/>
      <c r="AB37" s="148"/>
      <c r="AC37" s="148"/>
      <c r="AD37" s="148"/>
      <c r="AE37" s="148"/>
      <c r="AF37" s="148"/>
      <c r="AG37" s="148" t="s">
        <v>97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64">
        <v>27</v>
      </c>
      <c r="B38" s="172"/>
      <c r="C38" s="173" t="s">
        <v>127</v>
      </c>
      <c r="D38" s="174" t="s">
        <v>124</v>
      </c>
      <c r="E38" s="175">
        <v>86.21</v>
      </c>
      <c r="F38" s="165"/>
      <c r="G38" s="166">
        <f t="shared" si="14"/>
        <v>0</v>
      </c>
      <c r="H38" s="156"/>
      <c r="I38" s="155">
        <f t="shared" si="15"/>
        <v>0</v>
      </c>
      <c r="J38" s="156"/>
      <c r="K38" s="155">
        <f t="shared" si="16"/>
        <v>0</v>
      </c>
      <c r="L38" s="155">
        <v>21</v>
      </c>
      <c r="M38" s="155">
        <f t="shared" si="17"/>
        <v>0</v>
      </c>
      <c r="N38" s="155">
        <v>0</v>
      </c>
      <c r="O38" s="155">
        <f t="shared" si="18"/>
        <v>0</v>
      </c>
      <c r="P38" s="155">
        <v>0</v>
      </c>
      <c r="Q38" s="155">
        <f t="shared" si="19"/>
        <v>0</v>
      </c>
      <c r="R38" s="155"/>
      <c r="S38" s="155" t="s">
        <v>94</v>
      </c>
      <c r="T38" s="155" t="s">
        <v>95</v>
      </c>
      <c r="U38" s="155">
        <v>0</v>
      </c>
      <c r="V38" s="155">
        <f t="shared" si="20"/>
        <v>0</v>
      </c>
      <c r="W38" s="155"/>
      <c r="X38" s="155" t="s">
        <v>96</v>
      </c>
      <c r="Y38" s="148"/>
      <c r="Z38" s="148"/>
      <c r="AA38" s="148"/>
      <c r="AB38" s="148"/>
      <c r="AC38" s="148"/>
      <c r="AD38" s="148"/>
      <c r="AE38" s="148"/>
      <c r="AF38" s="148"/>
      <c r="AG38" s="148" t="s">
        <v>97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ht="22.5" outlineLevel="1" x14ac:dyDescent="0.2">
      <c r="A39" s="164">
        <v>28</v>
      </c>
      <c r="B39" s="172"/>
      <c r="C39" s="173" t="s">
        <v>196</v>
      </c>
      <c r="D39" s="174" t="s">
        <v>124</v>
      </c>
      <c r="E39" s="175">
        <v>18.5</v>
      </c>
      <c r="F39" s="165"/>
      <c r="G39" s="166">
        <f t="shared" si="14"/>
        <v>0</v>
      </c>
      <c r="H39" s="156"/>
      <c r="I39" s="155">
        <f t="shared" si="15"/>
        <v>0</v>
      </c>
      <c r="J39" s="156"/>
      <c r="K39" s="155">
        <f t="shared" si="16"/>
        <v>0</v>
      </c>
      <c r="L39" s="155">
        <v>21</v>
      </c>
      <c r="M39" s="155">
        <f t="shared" si="17"/>
        <v>0</v>
      </c>
      <c r="N39" s="155">
        <v>0</v>
      </c>
      <c r="O39" s="155">
        <f t="shared" si="18"/>
        <v>0</v>
      </c>
      <c r="P39" s="155">
        <v>0</v>
      </c>
      <c r="Q39" s="155">
        <f t="shared" si="19"/>
        <v>0</v>
      </c>
      <c r="R39" s="155"/>
      <c r="S39" s="155" t="s">
        <v>94</v>
      </c>
      <c r="T39" s="155" t="s">
        <v>95</v>
      </c>
      <c r="U39" s="155">
        <v>0</v>
      </c>
      <c r="V39" s="155">
        <f t="shared" si="20"/>
        <v>0</v>
      </c>
      <c r="W39" s="155"/>
      <c r="X39" s="155" t="s">
        <v>96</v>
      </c>
      <c r="Y39" s="148"/>
      <c r="Z39" s="148"/>
      <c r="AA39" s="148"/>
      <c r="AB39" s="148"/>
      <c r="AC39" s="148"/>
      <c r="AD39" s="148"/>
      <c r="AE39" s="148"/>
      <c r="AF39" s="148"/>
      <c r="AG39" s="148" t="s">
        <v>97</v>
      </c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ht="22.5" outlineLevel="1" x14ac:dyDescent="0.2">
      <c r="A40" s="164">
        <v>29</v>
      </c>
      <c r="B40" s="172"/>
      <c r="C40" s="173" t="s">
        <v>197</v>
      </c>
      <c r="D40" s="174" t="s">
        <v>124</v>
      </c>
      <c r="E40" s="175">
        <v>18.5</v>
      </c>
      <c r="F40" s="165"/>
      <c r="G40" s="166">
        <f t="shared" si="14"/>
        <v>0</v>
      </c>
      <c r="H40" s="156"/>
      <c r="I40" s="155">
        <f t="shared" si="15"/>
        <v>0</v>
      </c>
      <c r="J40" s="156"/>
      <c r="K40" s="155">
        <f t="shared" si="16"/>
        <v>0</v>
      </c>
      <c r="L40" s="155">
        <v>21</v>
      </c>
      <c r="M40" s="155">
        <f t="shared" si="17"/>
        <v>0</v>
      </c>
      <c r="N40" s="155">
        <v>0</v>
      </c>
      <c r="O40" s="155">
        <f t="shared" si="18"/>
        <v>0</v>
      </c>
      <c r="P40" s="155">
        <v>0</v>
      </c>
      <c r="Q40" s="155">
        <f t="shared" si="19"/>
        <v>0</v>
      </c>
      <c r="R40" s="155"/>
      <c r="S40" s="155" t="s">
        <v>94</v>
      </c>
      <c r="T40" s="155" t="s">
        <v>95</v>
      </c>
      <c r="U40" s="155">
        <v>0</v>
      </c>
      <c r="V40" s="155">
        <f t="shared" si="20"/>
        <v>0</v>
      </c>
      <c r="W40" s="155"/>
      <c r="X40" s="155" t="s">
        <v>96</v>
      </c>
      <c r="Y40" s="148"/>
      <c r="Z40" s="148"/>
      <c r="AA40" s="148"/>
      <c r="AB40" s="148"/>
      <c r="AC40" s="148"/>
      <c r="AD40" s="148"/>
      <c r="AE40" s="148"/>
      <c r="AF40" s="148"/>
      <c r="AG40" s="148" t="s">
        <v>97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">
      <c r="A41" s="164">
        <v>30</v>
      </c>
      <c r="B41" s="172"/>
      <c r="C41" s="173" t="s">
        <v>128</v>
      </c>
      <c r="D41" s="174" t="s">
        <v>124</v>
      </c>
      <c r="E41" s="175">
        <v>11.1</v>
      </c>
      <c r="F41" s="165"/>
      <c r="G41" s="166">
        <f t="shared" si="14"/>
        <v>0</v>
      </c>
      <c r="H41" s="156"/>
      <c r="I41" s="155">
        <f t="shared" si="15"/>
        <v>0</v>
      </c>
      <c r="J41" s="156"/>
      <c r="K41" s="155">
        <f t="shared" si="16"/>
        <v>0</v>
      </c>
      <c r="L41" s="155">
        <v>21</v>
      </c>
      <c r="M41" s="155">
        <f t="shared" si="17"/>
        <v>0</v>
      </c>
      <c r="N41" s="155">
        <v>0</v>
      </c>
      <c r="O41" s="155">
        <f t="shared" si="18"/>
        <v>0</v>
      </c>
      <c r="P41" s="155">
        <v>0</v>
      </c>
      <c r="Q41" s="155">
        <f t="shared" si="19"/>
        <v>0</v>
      </c>
      <c r="R41" s="155"/>
      <c r="S41" s="155" t="s">
        <v>94</v>
      </c>
      <c r="T41" s="155" t="s">
        <v>95</v>
      </c>
      <c r="U41" s="155">
        <v>0</v>
      </c>
      <c r="V41" s="155">
        <f t="shared" si="20"/>
        <v>0</v>
      </c>
      <c r="W41" s="155"/>
      <c r="X41" s="155" t="s">
        <v>96</v>
      </c>
      <c r="Y41" s="148"/>
      <c r="Z41" s="148"/>
      <c r="AA41" s="148"/>
      <c r="AB41" s="148"/>
      <c r="AC41" s="148"/>
      <c r="AD41" s="148"/>
      <c r="AE41" s="148"/>
      <c r="AF41" s="148"/>
      <c r="AG41" s="148" t="s">
        <v>97</v>
      </c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64">
        <v>31</v>
      </c>
      <c r="B42" s="172"/>
      <c r="C42" s="173" t="s">
        <v>129</v>
      </c>
      <c r="D42" s="174" t="s">
        <v>124</v>
      </c>
      <c r="E42" s="175">
        <v>18.5</v>
      </c>
      <c r="F42" s="165"/>
      <c r="G42" s="166">
        <f t="shared" si="14"/>
        <v>0</v>
      </c>
      <c r="H42" s="156"/>
      <c r="I42" s="155">
        <f t="shared" si="15"/>
        <v>0</v>
      </c>
      <c r="J42" s="156"/>
      <c r="K42" s="155">
        <f t="shared" si="16"/>
        <v>0</v>
      </c>
      <c r="L42" s="155">
        <v>21</v>
      </c>
      <c r="M42" s="155">
        <f t="shared" si="17"/>
        <v>0</v>
      </c>
      <c r="N42" s="155">
        <v>0</v>
      </c>
      <c r="O42" s="155">
        <f t="shared" si="18"/>
        <v>0</v>
      </c>
      <c r="P42" s="155">
        <v>0</v>
      </c>
      <c r="Q42" s="155">
        <f t="shared" si="19"/>
        <v>0</v>
      </c>
      <c r="R42" s="155"/>
      <c r="S42" s="155" t="s">
        <v>94</v>
      </c>
      <c r="T42" s="155" t="s">
        <v>95</v>
      </c>
      <c r="U42" s="155">
        <v>0</v>
      </c>
      <c r="V42" s="155">
        <f t="shared" si="20"/>
        <v>0</v>
      </c>
      <c r="W42" s="155"/>
      <c r="X42" s="155" t="s">
        <v>96</v>
      </c>
      <c r="Y42" s="148"/>
      <c r="Z42" s="148"/>
      <c r="AA42" s="148"/>
      <c r="AB42" s="148"/>
      <c r="AC42" s="148"/>
      <c r="AD42" s="148"/>
      <c r="AE42" s="148"/>
      <c r="AF42" s="148"/>
      <c r="AG42" s="148" t="s">
        <v>97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ht="22.5" outlineLevel="1" x14ac:dyDescent="0.2">
      <c r="A43" s="164">
        <v>32</v>
      </c>
      <c r="B43" s="172"/>
      <c r="C43" s="173" t="s">
        <v>198</v>
      </c>
      <c r="D43" s="174" t="s">
        <v>124</v>
      </c>
      <c r="E43" s="175">
        <v>18.5</v>
      </c>
      <c r="F43" s="165"/>
      <c r="G43" s="166">
        <f t="shared" si="14"/>
        <v>0</v>
      </c>
      <c r="H43" s="156"/>
      <c r="I43" s="155">
        <f t="shared" si="15"/>
        <v>0</v>
      </c>
      <c r="J43" s="156"/>
      <c r="K43" s="155">
        <f t="shared" si="16"/>
        <v>0</v>
      </c>
      <c r="L43" s="155">
        <v>21</v>
      </c>
      <c r="M43" s="155">
        <f t="shared" si="17"/>
        <v>0</v>
      </c>
      <c r="N43" s="155">
        <v>0</v>
      </c>
      <c r="O43" s="155">
        <f t="shared" si="18"/>
        <v>0</v>
      </c>
      <c r="P43" s="155">
        <v>0</v>
      </c>
      <c r="Q43" s="155">
        <f t="shared" si="19"/>
        <v>0</v>
      </c>
      <c r="R43" s="155"/>
      <c r="S43" s="155" t="s">
        <v>94</v>
      </c>
      <c r="T43" s="155" t="s">
        <v>95</v>
      </c>
      <c r="U43" s="155">
        <v>0</v>
      </c>
      <c r="V43" s="155">
        <f t="shared" si="20"/>
        <v>0</v>
      </c>
      <c r="W43" s="155"/>
      <c r="X43" s="155" t="s">
        <v>96</v>
      </c>
      <c r="Y43" s="148"/>
      <c r="Z43" s="148"/>
      <c r="AA43" s="148"/>
      <c r="AB43" s="148"/>
      <c r="AC43" s="148"/>
      <c r="AD43" s="148"/>
      <c r="AE43" s="148"/>
      <c r="AF43" s="148"/>
      <c r="AG43" s="148" t="s">
        <v>97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64">
        <v>33</v>
      </c>
      <c r="B44" s="172"/>
      <c r="C44" s="173" t="s">
        <v>130</v>
      </c>
      <c r="D44" s="174" t="s">
        <v>124</v>
      </c>
      <c r="E44" s="175">
        <v>7.4</v>
      </c>
      <c r="F44" s="165"/>
      <c r="G44" s="166">
        <f t="shared" si="14"/>
        <v>0</v>
      </c>
      <c r="H44" s="156"/>
      <c r="I44" s="155">
        <f t="shared" si="15"/>
        <v>0</v>
      </c>
      <c r="J44" s="156"/>
      <c r="K44" s="155">
        <f t="shared" si="16"/>
        <v>0</v>
      </c>
      <c r="L44" s="155">
        <v>21</v>
      </c>
      <c r="M44" s="155">
        <f t="shared" si="17"/>
        <v>0</v>
      </c>
      <c r="N44" s="155">
        <v>6.0000000000000002E-5</v>
      </c>
      <c r="O44" s="155">
        <f t="shared" si="18"/>
        <v>0</v>
      </c>
      <c r="P44" s="155">
        <v>0</v>
      </c>
      <c r="Q44" s="155">
        <f t="shared" si="19"/>
        <v>0</v>
      </c>
      <c r="R44" s="155" t="s">
        <v>121</v>
      </c>
      <c r="S44" s="155" t="s">
        <v>122</v>
      </c>
      <c r="T44" s="155" t="s">
        <v>95</v>
      </c>
      <c r="U44" s="155">
        <v>0</v>
      </c>
      <c r="V44" s="155">
        <f t="shared" si="20"/>
        <v>0</v>
      </c>
      <c r="W44" s="155"/>
      <c r="X44" s="155" t="s">
        <v>96</v>
      </c>
      <c r="Y44" s="148"/>
      <c r="Z44" s="148"/>
      <c r="AA44" s="148"/>
      <c r="AB44" s="148"/>
      <c r="AC44" s="148"/>
      <c r="AD44" s="148"/>
      <c r="AE44" s="148"/>
      <c r="AF44" s="148"/>
      <c r="AG44" s="148" t="s">
        <v>97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ht="22.5" outlineLevel="1" x14ac:dyDescent="0.2">
      <c r="A45" s="164">
        <v>34</v>
      </c>
      <c r="B45" s="172"/>
      <c r="C45" s="173" t="s">
        <v>131</v>
      </c>
      <c r="D45" s="174" t="s">
        <v>124</v>
      </c>
      <c r="E45" s="175">
        <v>129.5</v>
      </c>
      <c r="F45" s="165"/>
      <c r="G45" s="166">
        <f t="shared" si="14"/>
        <v>0</v>
      </c>
      <c r="H45" s="156"/>
      <c r="I45" s="155">
        <f t="shared" si="15"/>
        <v>0</v>
      </c>
      <c r="J45" s="156"/>
      <c r="K45" s="155">
        <f t="shared" si="16"/>
        <v>0</v>
      </c>
      <c r="L45" s="155">
        <v>21</v>
      </c>
      <c r="M45" s="155">
        <f t="shared" si="17"/>
        <v>0</v>
      </c>
      <c r="N45" s="155">
        <v>0</v>
      </c>
      <c r="O45" s="155">
        <f t="shared" si="18"/>
        <v>0</v>
      </c>
      <c r="P45" s="155">
        <v>0</v>
      </c>
      <c r="Q45" s="155">
        <f t="shared" si="19"/>
        <v>0</v>
      </c>
      <c r="R45" s="155"/>
      <c r="S45" s="155" t="s">
        <v>94</v>
      </c>
      <c r="T45" s="155" t="s">
        <v>95</v>
      </c>
      <c r="U45" s="155">
        <v>0</v>
      </c>
      <c r="V45" s="155">
        <f t="shared" si="20"/>
        <v>0</v>
      </c>
      <c r="W45" s="155"/>
      <c r="X45" s="155" t="s">
        <v>96</v>
      </c>
      <c r="Y45" s="148"/>
      <c r="Z45" s="148"/>
      <c r="AA45" s="148"/>
      <c r="AB45" s="148"/>
      <c r="AC45" s="148"/>
      <c r="AD45" s="148"/>
      <c r="AE45" s="148"/>
      <c r="AF45" s="148"/>
      <c r="AG45" s="148" t="s">
        <v>97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ht="22.5" outlineLevel="1" x14ac:dyDescent="0.2">
      <c r="A46" s="164">
        <v>35</v>
      </c>
      <c r="B46" s="172"/>
      <c r="C46" s="173" t="s">
        <v>132</v>
      </c>
      <c r="D46" s="174" t="s">
        <v>124</v>
      </c>
      <c r="E46" s="175">
        <v>18.5</v>
      </c>
      <c r="F46" s="165"/>
      <c r="G46" s="166">
        <f t="shared" si="14"/>
        <v>0</v>
      </c>
      <c r="H46" s="156"/>
      <c r="I46" s="155">
        <f t="shared" si="15"/>
        <v>0</v>
      </c>
      <c r="J46" s="156"/>
      <c r="K46" s="155">
        <f t="shared" si="16"/>
        <v>0</v>
      </c>
      <c r="L46" s="155">
        <v>21</v>
      </c>
      <c r="M46" s="155">
        <f t="shared" si="17"/>
        <v>0</v>
      </c>
      <c r="N46" s="155">
        <v>0</v>
      </c>
      <c r="O46" s="155">
        <f t="shared" si="18"/>
        <v>0</v>
      </c>
      <c r="P46" s="155">
        <v>0</v>
      </c>
      <c r="Q46" s="155">
        <f t="shared" si="19"/>
        <v>0</v>
      </c>
      <c r="R46" s="155"/>
      <c r="S46" s="155" t="s">
        <v>94</v>
      </c>
      <c r="T46" s="155" t="s">
        <v>95</v>
      </c>
      <c r="U46" s="155">
        <v>0</v>
      </c>
      <c r="V46" s="155">
        <f t="shared" si="20"/>
        <v>0</v>
      </c>
      <c r="W46" s="155"/>
      <c r="X46" s="155" t="s">
        <v>96</v>
      </c>
      <c r="Y46" s="148"/>
      <c r="Z46" s="148"/>
      <c r="AA46" s="148"/>
      <c r="AB46" s="148"/>
      <c r="AC46" s="148"/>
      <c r="AD46" s="148"/>
      <c r="AE46" s="148"/>
      <c r="AF46" s="148"/>
      <c r="AG46" s="148" t="s">
        <v>97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64">
        <v>36</v>
      </c>
      <c r="B47" s="172"/>
      <c r="C47" s="173" t="s">
        <v>133</v>
      </c>
      <c r="D47" s="174" t="s">
        <v>98</v>
      </c>
      <c r="E47" s="175">
        <v>259</v>
      </c>
      <c r="F47" s="165"/>
      <c r="G47" s="166">
        <f t="shared" si="14"/>
        <v>0</v>
      </c>
      <c r="H47" s="156"/>
      <c r="I47" s="155">
        <f t="shared" si="15"/>
        <v>0</v>
      </c>
      <c r="J47" s="156"/>
      <c r="K47" s="155">
        <f t="shared" si="16"/>
        <v>0</v>
      </c>
      <c r="L47" s="155">
        <v>21</v>
      </c>
      <c r="M47" s="155">
        <f t="shared" si="17"/>
        <v>0</v>
      </c>
      <c r="N47" s="155">
        <v>0</v>
      </c>
      <c r="O47" s="155">
        <f t="shared" si="18"/>
        <v>0</v>
      </c>
      <c r="P47" s="155">
        <v>0</v>
      </c>
      <c r="Q47" s="155">
        <f t="shared" si="19"/>
        <v>0</v>
      </c>
      <c r="R47" s="155"/>
      <c r="S47" s="155" t="s">
        <v>94</v>
      </c>
      <c r="T47" s="155" t="s">
        <v>95</v>
      </c>
      <c r="U47" s="155">
        <v>0</v>
      </c>
      <c r="V47" s="155">
        <f t="shared" si="20"/>
        <v>0</v>
      </c>
      <c r="W47" s="155"/>
      <c r="X47" s="155" t="s">
        <v>96</v>
      </c>
      <c r="Y47" s="148"/>
      <c r="Z47" s="148"/>
      <c r="AA47" s="148"/>
      <c r="AB47" s="148"/>
      <c r="AC47" s="148"/>
      <c r="AD47" s="148"/>
      <c r="AE47" s="148"/>
      <c r="AF47" s="148"/>
      <c r="AG47" s="148" t="s">
        <v>97</v>
      </c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64">
        <v>37</v>
      </c>
      <c r="B48" s="172"/>
      <c r="C48" s="173" t="s">
        <v>134</v>
      </c>
      <c r="D48" s="174" t="s">
        <v>98</v>
      </c>
      <c r="E48" s="175">
        <v>37</v>
      </c>
      <c r="F48" s="165"/>
      <c r="G48" s="166">
        <f t="shared" si="14"/>
        <v>0</v>
      </c>
      <c r="H48" s="156"/>
      <c r="I48" s="155">
        <f t="shared" si="15"/>
        <v>0</v>
      </c>
      <c r="J48" s="156"/>
      <c r="K48" s="155">
        <f t="shared" si="16"/>
        <v>0</v>
      </c>
      <c r="L48" s="155">
        <v>21</v>
      </c>
      <c r="M48" s="155">
        <f t="shared" si="17"/>
        <v>0</v>
      </c>
      <c r="N48" s="155">
        <v>0</v>
      </c>
      <c r="O48" s="155">
        <f t="shared" si="18"/>
        <v>0</v>
      </c>
      <c r="P48" s="155">
        <v>0</v>
      </c>
      <c r="Q48" s="155">
        <f t="shared" si="19"/>
        <v>0</v>
      </c>
      <c r="R48" s="155"/>
      <c r="S48" s="155" t="s">
        <v>94</v>
      </c>
      <c r="T48" s="155" t="s">
        <v>95</v>
      </c>
      <c r="U48" s="155">
        <v>0</v>
      </c>
      <c r="V48" s="155">
        <f t="shared" si="20"/>
        <v>0</v>
      </c>
      <c r="W48" s="155"/>
      <c r="X48" s="155" t="s">
        <v>96</v>
      </c>
      <c r="Y48" s="148"/>
      <c r="Z48" s="148"/>
      <c r="AA48" s="148"/>
      <c r="AB48" s="148"/>
      <c r="AC48" s="148"/>
      <c r="AD48" s="148"/>
      <c r="AE48" s="148"/>
      <c r="AF48" s="148"/>
      <c r="AG48" s="148" t="s">
        <v>97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ht="22.5" outlineLevel="1" x14ac:dyDescent="0.2">
      <c r="A49" s="164">
        <v>38</v>
      </c>
      <c r="B49" s="172"/>
      <c r="C49" s="173" t="s">
        <v>135</v>
      </c>
      <c r="D49" s="174" t="s">
        <v>124</v>
      </c>
      <c r="E49" s="175">
        <v>81.400000000000006</v>
      </c>
      <c r="F49" s="165"/>
      <c r="G49" s="166">
        <f t="shared" si="14"/>
        <v>0</v>
      </c>
      <c r="H49" s="156"/>
      <c r="I49" s="155">
        <f t="shared" si="15"/>
        <v>0</v>
      </c>
      <c r="J49" s="156"/>
      <c r="K49" s="155">
        <f t="shared" si="16"/>
        <v>0</v>
      </c>
      <c r="L49" s="155">
        <v>21</v>
      </c>
      <c r="M49" s="155">
        <f t="shared" si="17"/>
        <v>0</v>
      </c>
      <c r="N49" s="155">
        <v>0</v>
      </c>
      <c r="O49" s="155">
        <f t="shared" si="18"/>
        <v>0</v>
      </c>
      <c r="P49" s="155">
        <v>0</v>
      </c>
      <c r="Q49" s="155">
        <f t="shared" si="19"/>
        <v>0</v>
      </c>
      <c r="R49" s="155"/>
      <c r="S49" s="155" t="s">
        <v>94</v>
      </c>
      <c r="T49" s="155" t="s">
        <v>95</v>
      </c>
      <c r="U49" s="155">
        <v>0</v>
      </c>
      <c r="V49" s="155">
        <f t="shared" si="20"/>
        <v>0</v>
      </c>
      <c r="W49" s="155"/>
      <c r="X49" s="155" t="s">
        <v>96</v>
      </c>
      <c r="Y49" s="148"/>
      <c r="Z49" s="148"/>
      <c r="AA49" s="148"/>
      <c r="AB49" s="148"/>
      <c r="AC49" s="148"/>
      <c r="AD49" s="148"/>
      <c r="AE49" s="148"/>
      <c r="AF49" s="148"/>
      <c r="AG49" s="148" t="s">
        <v>97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ht="22.5" outlineLevel="1" x14ac:dyDescent="0.2">
      <c r="A50" s="164">
        <v>39</v>
      </c>
      <c r="B50" s="172"/>
      <c r="C50" s="173" t="s">
        <v>136</v>
      </c>
      <c r="D50" s="174" t="s">
        <v>124</v>
      </c>
      <c r="E50" s="175">
        <v>44.4</v>
      </c>
      <c r="F50" s="165"/>
      <c r="G50" s="166">
        <f t="shared" si="14"/>
        <v>0</v>
      </c>
      <c r="H50" s="156"/>
      <c r="I50" s="155">
        <f t="shared" si="15"/>
        <v>0</v>
      </c>
      <c r="J50" s="156"/>
      <c r="K50" s="155">
        <f t="shared" si="16"/>
        <v>0</v>
      </c>
      <c r="L50" s="155">
        <v>21</v>
      </c>
      <c r="M50" s="155">
        <f t="shared" si="17"/>
        <v>0</v>
      </c>
      <c r="N50" s="155">
        <v>0</v>
      </c>
      <c r="O50" s="155">
        <f t="shared" si="18"/>
        <v>0</v>
      </c>
      <c r="P50" s="155">
        <v>0</v>
      </c>
      <c r="Q50" s="155">
        <f t="shared" si="19"/>
        <v>0</v>
      </c>
      <c r="R50" s="155"/>
      <c r="S50" s="155" t="s">
        <v>94</v>
      </c>
      <c r="T50" s="155" t="s">
        <v>95</v>
      </c>
      <c r="U50" s="155">
        <v>0</v>
      </c>
      <c r="V50" s="155">
        <f t="shared" si="20"/>
        <v>0</v>
      </c>
      <c r="W50" s="155"/>
      <c r="X50" s="155" t="s">
        <v>96</v>
      </c>
      <c r="Y50" s="148"/>
      <c r="Z50" s="148"/>
      <c r="AA50" s="148"/>
      <c r="AB50" s="148"/>
      <c r="AC50" s="148"/>
      <c r="AD50" s="148"/>
      <c r="AE50" s="148"/>
      <c r="AF50" s="148"/>
      <c r="AG50" s="148" t="s">
        <v>97</v>
      </c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64">
        <v>40</v>
      </c>
      <c r="B51" s="172"/>
      <c r="C51" s="173" t="s">
        <v>137</v>
      </c>
      <c r="D51" s="174" t="s">
        <v>98</v>
      </c>
      <c r="E51" s="175">
        <v>92.5</v>
      </c>
      <c r="F51" s="165"/>
      <c r="G51" s="166">
        <f t="shared" si="14"/>
        <v>0</v>
      </c>
      <c r="H51" s="156"/>
      <c r="I51" s="155">
        <f t="shared" si="15"/>
        <v>0</v>
      </c>
      <c r="J51" s="156"/>
      <c r="K51" s="155">
        <f t="shared" si="16"/>
        <v>0</v>
      </c>
      <c r="L51" s="155">
        <v>21</v>
      </c>
      <c r="M51" s="155">
        <f t="shared" si="17"/>
        <v>0</v>
      </c>
      <c r="N51" s="155">
        <v>0</v>
      </c>
      <c r="O51" s="155">
        <f t="shared" si="18"/>
        <v>0</v>
      </c>
      <c r="P51" s="155">
        <v>0</v>
      </c>
      <c r="Q51" s="155">
        <f t="shared" si="19"/>
        <v>0</v>
      </c>
      <c r="R51" s="155"/>
      <c r="S51" s="155" t="s">
        <v>94</v>
      </c>
      <c r="T51" s="155" t="s">
        <v>95</v>
      </c>
      <c r="U51" s="155">
        <v>0</v>
      </c>
      <c r="V51" s="155">
        <f t="shared" si="20"/>
        <v>0</v>
      </c>
      <c r="W51" s="155"/>
      <c r="X51" s="155" t="s">
        <v>96</v>
      </c>
      <c r="Y51" s="148"/>
      <c r="Z51" s="148"/>
      <c r="AA51" s="148"/>
      <c r="AB51" s="148"/>
      <c r="AC51" s="148"/>
      <c r="AD51" s="148"/>
      <c r="AE51" s="148"/>
      <c r="AF51" s="148"/>
      <c r="AG51" s="148" t="s">
        <v>97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ht="22.5" outlineLevel="1" x14ac:dyDescent="0.2">
      <c r="A52" s="164">
        <v>41</v>
      </c>
      <c r="B52" s="172"/>
      <c r="C52" s="173" t="s">
        <v>138</v>
      </c>
      <c r="D52" s="174" t="s">
        <v>124</v>
      </c>
      <c r="E52" s="175">
        <v>22.2</v>
      </c>
      <c r="F52" s="165"/>
      <c r="G52" s="166">
        <f t="shared" si="14"/>
        <v>0</v>
      </c>
      <c r="H52" s="156"/>
      <c r="I52" s="155">
        <f t="shared" si="15"/>
        <v>0</v>
      </c>
      <c r="J52" s="156"/>
      <c r="K52" s="155">
        <f t="shared" si="16"/>
        <v>0</v>
      </c>
      <c r="L52" s="155">
        <v>21</v>
      </c>
      <c r="M52" s="155">
        <f t="shared" si="17"/>
        <v>0</v>
      </c>
      <c r="N52" s="155">
        <v>0</v>
      </c>
      <c r="O52" s="155">
        <f t="shared" si="18"/>
        <v>0</v>
      </c>
      <c r="P52" s="155">
        <v>0</v>
      </c>
      <c r="Q52" s="155">
        <f t="shared" si="19"/>
        <v>0</v>
      </c>
      <c r="R52" s="155"/>
      <c r="S52" s="155" t="s">
        <v>94</v>
      </c>
      <c r="T52" s="155" t="s">
        <v>95</v>
      </c>
      <c r="U52" s="155">
        <v>0</v>
      </c>
      <c r="V52" s="155">
        <f t="shared" si="20"/>
        <v>0</v>
      </c>
      <c r="W52" s="155"/>
      <c r="X52" s="155" t="s">
        <v>96</v>
      </c>
      <c r="Y52" s="148"/>
      <c r="Z52" s="148"/>
      <c r="AA52" s="148"/>
      <c r="AB52" s="148"/>
      <c r="AC52" s="148"/>
      <c r="AD52" s="148"/>
      <c r="AE52" s="148"/>
      <c r="AF52" s="148"/>
      <c r="AG52" s="148" t="s">
        <v>97</v>
      </c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">
      <c r="A53" s="164">
        <v>42</v>
      </c>
      <c r="B53" s="172"/>
      <c r="C53" s="173" t="s">
        <v>139</v>
      </c>
      <c r="D53" s="174" t="s">
        <v>124</v>
      </c>
      <c r="E53" s="175">
        <v>22.2</v>
      </c>
      <c r="F53" s="165"/>
      <c r="G53" s="166">
        <f t="shared" si="14"/>
        <v>0</v>
      </c>
      <c r="H53" s="156"/>
      <c r="I53" s="155">
        <f t="shared" si="15"/>
        <v>0</v>
      </c>
      <c r="J53" s="156"/>
      <c r="K53" s="155">
        <f t="shared" si="16"/>
        <v>0</v>
      </c>
      <c r="L53" s="155">
        <v>21</v>
      </c>
      <c r="M53" s="155">
        <f t="shared" si="17"/>
        <v>0</v>
      </c>
      <c r="N53" s="155">
        <v>0</v>
      </c>
      <c r="O53" s="155">
        <f t="shared" si="18"/>
        <v>0</v>
      </c>
      <c r="P53" s="155">
        <v>0</v>
      </c>
      <c r="Q53" s="155">
        <f t="shared" si="19"/>
        <v>0</v>
      </c>
      <c r="R53" s="155"/>
      <c r="S53" s="155" t="s">
        <v>94</v>
      </c>
      <c r="T53" s="155" t="s">
        <v>95</v>
      </c>
      <c r="U53" s="155">
        <v>0</v>
      </c>
      <c r="V53" s="155">
        <f t="shared" si="20"/>
        <v>0</v>
      </c>
      <c r="W53" s="155"/>
      <c r="X53" s="155" t="s">
        <v>96</v>
      </c>
      <c r="Y53" s="148"/>
      <c r="Z53" s="148"/>
      <c r="AA53" s="148"/>
      <c r="AB53" s="148"/>
      <c r="AC53" s="148"/>
      <c r="AD53" s="148"/>
      <c r="AE53" s="148"/>
      <c r="AF53" s="148"/>
      <c r="AG53" s="148" t="s">
        <v>97</v>
      </c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64">
        <v>43</v>
      </c>
      <c r="B54" s="172"/>
      <c r="C54" s="173" t="s">
        <v>140</v>
      </c>
      <c r="D54" s="174" t="s">
        <v>124</v>
      </c>
      <c r="E54" s="175">
        <v>22.2</v>
      </c>
      <c r="F54" s="165"/>
      <c r="G54" s="166">
        <f t="shared" si="14"/>
        <v>0</v>
      </c>
      <c r="H54" s="156"/>
      <c r="I54" s="155">
        <f t="shared" si="15"/>
        <v>0</v>
      </c>
      <c r="J54" s="156"/>
      <c r="K54" s="155">
        <f t="shared" si="16"/>
        <v>0</v>
      </c>
      <c r="L54" s="155">
        <v>21</v>
      </c>
      <c r="M54" s="155">
        <f t="shared" si="17"/>
        <v>0</v>
      </c>
      <c r="N54" s="155">
        <v>0</v>
      </c>
      <c r="O54" s="155">
        <f t="shared" si="18"/>
        <v>0</v>
      </c>
      <c r="P54" s="155">
        <v>0</v>
      </c>
      <c r="Q54" s="155">
        <f t="shared" si="19"/>
        <v>0</v>
      </c>
      <c r="R54" s="155"/>
      <c r="S54" s="155" t="s">
        <v>94</v>
      </c>
      <c r="T54" s="155" t="s">
        <v>95</v>
      </c>
      <c r="U54" s="155">
        <v>0</v>
      </c>
      <c r="V54" s="155">
        <f t="shared" si="20"/>
        <v>0</v>
      </c>
      <c r="W54" s="155"/>
      <c r="X54" s="155" t="s">
        <v>96</v>
      </c>
      <c r="Y54" s="148"/>
      <c r="Z54" s="148"/>
      <c r="AA54" s="148"/>
      <c r="AB54" s="148"/>
      <c r="AC54" s="148"/>
      <c r="AD54" s="148"/>
      <c r="AE54" s="148"/>
      <c r="AF54" s="148"/>
      <c r="AG54" s="148" t="s">
        <v>97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">
      <c r="A55" s="164">
        <v>44</v>
      </c>
      <c r="B55" s="172"/>
      <c r="C55" s="173" t="s">
        <v>141</v>
      </c>
      <c r="D55" s="174" t="s">
        <v>98</v>
      </c>
      <c r="E55" s="175">
        <v>44.4</v>
      </c>
      <c r="F55" s="165"/>
      <c r="G55" s="166">
        <f t="shared" si="14"/>
        <v>0</v>
      </c>
      <c r="H55" s="156"/>
      <c r="I55" s="155">
        <f t="shared" si="15"/>
        <v>0</v>
      </c>
      <c r="J55" s="156"/>
      <c r="K55" s="155">
        <f t="shared" si="16"/>
        <v>0</v>
      </c>
      <c r="L55" s="155">
        <v>21</v>
      </c>
      <c r="M55" s="155">
        <f t="shared" si="17"/>
        <v>0</v>
      </c>
      <c r="N55" s="155">
        <v>0</v>
      </c>
      <c r="O55" s="155">
        <f t="shared" si="18"/>
        <v>0</v>
      </c>
      <c r="P55" s="155">
        <v>0</v>
      </c>
      <c r="Q55" s="155">
        <f t="shared" si="19"/>
        <v>0</v>
      </c>
      <c r="R55" s="155"/>
      <c r="S55" s="155" t="s">
        <v>94</v>
      </c>
      <c r="T55" s="155" t="s">
        <v>95</v>
      </c>
      <c r="U55" s="155">
        <v>0</v>
      </c>
      <c r="V55" s="155">
        <f t="shared" si="20"/>
        <v>0</v>
      </c>
      <c r="W55" s="155"/>
      <c r="X55" s="155" t="s">
        <v>96</v>
      </c>
      <c r="Y55" s="148"/>
      <c r="Z55" s="148"/>
      <c r="AA55" s="148"/>
      <c r="AB55" s="148"/>
      <c r="AC55" s="148"/>
      <c r="AD55" s="148"/>
      <c r="AE55" s="148"/>
      <c r="AF55" s="148"/>
      <c r="AG55" s="148" t="s">
        <v>97</v>
      </c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ht="22.5" outlineLevel="1" x14ac:dyDescent="0.2">
      <c r="A56" s="164">
        <v>45</v>
      </c>
      <c r="B56" s="172"/>
      <c r="C56" s="173" t="s">
        <v>142</v>
      </c>
      <c r="D56" s="174" t="s">
        <v>143</v>
      </c>
      <c r="E56" s="175">
        <v>0.37</v>
      </c>
      <c r="F56" s="165"/>
      <c r="G56" s="166">
        <f t="shared" si="14"/>
        <v>0</v>
      </c>
      <c r="H56" s="156"/>
      <c r="I56" s="155">
        <f t="shared" si="15"/>
        <v>0</v>
      </c>
      <c r="J56" s="156"/>
      <c r="K56" s="155">
        <f t="shared" si="16"/>
        <v>0</v>
      </c>
      <c r="L56" s="155">
        <v>21</v>
      </c>
      <c r="M56" s="155">
        <f t="shared" si="17"/>
        <v>0</v>
      </c>
      <c r="N56" s="155">
        <v>0</v>
      </c>
      <c r="O56" s="155">
        <f t="shared" si="18"/>
        <v>0</v>
      </c>
      <c r="P56" s="155">
        <v>0</v>
      </c>
      <c r="Q56" s="155">
        <f t="shared" si="19"/>
        <v>0</v>
      </c>
      <c r="R56" s="155"/>
      <c r="S56" s="155" t="s">
        <v>94</v>
      </c>
      <c r="T56" s="155" t="s">
        <v>95</v>
      </c>
      <c r="U56" s="155">
        <v>0</v>
      </c>
      <c r="V56" s="155">
        <f t="shared" si="20"/>
        <v>0</v>
      </c>
      <c r="W56" s="155"/>
      <c r="X56" s="155" t="s">
        <v>96</v>
      </c>
      <c r="Y56" s="148"/>
      <c r="Z56" s="148"/>
      <c r="AA56" s="148"/>
      <c r="AB56" s="148"/>
      <c r="AC56" s="148"/>
      <c r="AD56" s="148"/>
      <c r="AE56" s="148"/>
      <c r="AF56" s="148"/>
      <c r="AG56" s="148" t="s">
        <v>97</v>
      </c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64">
        <v>46</v>
      </c>
      <c r="B57" s="172"/>
      <c r="C57" s="173" t="s">
        <v>144</v>
      </c>
      <c r="D57" s="174" t="s">
        <v>124</v>
      </c>
      <c r="E57" s="175">
        <v>7.4</v>
      </c>
      <c r="F57" s="165"/>
      <c r="G57" s="166">
        <f t="shared" si="14"/>
        <v>0</v>
      </c>
      <c r="H57" s="156"/>
      <c r="I57" s="155">
        <f t="shared" si="15"/>
        <v>0</v>
      </c>
      <c r="J57" s="156"/>
      <c r="K57" s="155">
        <f t="shared" si="16"/>
        <v>0</v>
      </c>
      <c r="L57" s="155">
        <v>21</v>
      </c>
      <c r="M57" s="155">
        <f t="shared" si="17"/>
        <v>0</v>
      </c>
      <c r="N57" s="155">
        <v>0</v>
      </c>
      <c r="O57" s="155">
        <f t="shared" si="18"/>
        <v>0</v>
      </c>
      <c r="P57" s="155">
        <v>0</v>
      </c>
      <c r="Q57" s="155">
        <f t="shared" si="19"/>
        <v>0</v>
      </c>
      <c r="R57" s="155"/>
      <c r="S57" s="155" t="s">
        <v>94</v>
      </c>
      <c r="T57" s="155" t="s">
        <v>95</v>
      </c>
      <c r="U57" s="155">
        <v>0</v>
      </c>
      <c r="V57" s="155">
        <f t="shared" si="20"/>
        <v>0</v>
      </c>
      <c r="W57" s="155"/>
      <c r="X57" s="155" t="s">
        <v>96</v>
      </c>
      <c r="Y57" s="148"/>
      <c r="Z57" s="148"/>
      <c r="AA57" s="148"/>
      <c r="AB57" s="148"/>
      <c r="AC57" s="148"/>
      <c r="AD57" s="148"/>
      <c r="AE57" s="148"/>
      <c r="AF57" s="148"/>
      <c r="AG57" s="148" t="s">
        <v>97</v>
      </c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64">
        <v>47</v>
      </c>
      <c r="B58" s="172"/>
      <c r="C58" s="173" t="s">
        <v>145</v>
      </c>
      <c r="D58" s="174" t="s">
        <v>98</v>
      </c>
      <c r="E58" s="175">
        <v>15.54</v>
      </c>
      <c r="F58" s="165"/>
      <c r="G58" s="166">
        <f t="shared" si="14"/>
        <v>0</v>
      </c>
      <c r="H58" s="156"/>
      <c r="I58" s="155">
        <f t="shared" si="15"/>
        <v>0</v>
      </c>
      <c r="J58" s="156"/>
      <c r="K58" s="155">
        <f t="shared" si="16"/>
        <v>0</v>
      </c>
      <c r="L58" s="155">
        <v>21</v>
      </c>
      <c r="M58" s="155">
        <f t="shared" si="17"/>
        <v>0</v>
      </c>
      <c r="N58" s="155">
        <v>0</v>
      </c>
      <c r="O58" s="155">
        <f t="shared" si="18"/>
        <v>0</v>
      </c>
      <c r="P58" s="155">
        <v>0</v>
      </c>
      <c r="Q58" s="155">
        <f t="shared" si="19"/>
        <v>0</v>
      </c>
      <c r="R58" s="155"/>
      <c r="S58" s="155" t="s">
        <v>94</v>
      </c>
      <c r="T58" s="155" t="s">
        <v>95</v>
      </c>
      <c r="U58" s="155">
        <v>0</v>
      </c>
      <c r="V58" s="155">
        <f t="shared" si="20"/>
        <v>0</v>
      </c>
      <c r="W58" s="155"/>
      <c r="X58" s="155" t="s">
        <v>96</v>
      </c>
      <c r="Y58" s="148"/>
      <c r="Z58" s="148"/>
      <c r="AA58" s="148"/>
      <c r="AB58" s="148"/>
      <c r="AC58" s="148"/>
      <c r="AD58" s="148"/>
      <c r="AE58" s="148"/>
      <c r="AF58" s="148"/>
      <c r="AG58" s="148" t="s">
        <v>97</v>
      </c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">
      <c r="A59" s="164">
        <v>48</v>
      </c>
      <c r="B59" s="172"/>
      <c r="C59" s="173" t="s">
        <v>146</v>
      </c>
      <c r="D59" s="174" t="s">
        <v>98</v>
      </c>
      <c r="E59" s="175">
        <v>20.350000000000001</v>
      </c>
      <c r="F59" s="165"/>
      <c r="G59" s="166">
        <f t="shared" si="14"/>
        <v>0</v>
      </c>
      <c r="H59" s="156"/>
      <c r="I59" s="155">
        <f t="shared" si="15"/>
        <v>0</v>
      </c>
      <c r="J59" s="156"/>
      <c r="K59" s="155">
        <f t="shared" si="16"/>
        <v>0</v>
      </c>
      <c r="L59" s="155">
        <v>21</v>
      </c>
      <c r="M59" s="155">
        <f t="shared" si="17"/>
        <v>0</v>
      </c>
      <c r="N59" s="155">
        <v>0</v>
      </c>
      <c r="O59" s="155">
        <f t="shared" si="18"/>
        <v>0</v>
      </c>
      <c r="P59" s="155">
        <v>0</v>
      </c>
      <c r="Q59" s="155">
        <f t="shared" si="19"/>
        <v>0</v>
      </c>
      <c r="R59" s="155"/>
      <c r="S59" s="155" t="s">
        <v>94</v>
      </c>
      <c r="T59" s="155" t="s">
        <v>95</v>
      </c>
      <c r="U59" s="155">
        <v>0</v>
      </c>
      <c r="V59" s="155">
        <f t="shared" si="20"/>
        <v>0</v>
      </c>
      <c r="W59" s="155"/>
      <c r="X59" s="155" t="s">
        <v>96</v>
      </c>
      <c r="Y59" s="148"/>
      <c r="Z59" s="148"/>
      <c r="AA59" s="148"/>
      <c r="AB59" s="148"/>
      <c r="AC59" s="148"/>
      <c r="AD59" s="148"/>
      <c r="AE59" s="148"/>
      <c r="AF59" s="148"/>
      <c r="AG59" s="148" t="s">
        <v>97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64">
        <v>49</v>
      </c>
      <c r="B60" s="172"/>
      <c r="C60" s="173" t="s">
        <v>147</v>
      </c>
      <c r="D60" s="174" t="s">
        <v>98</v>
      </c>
      <c r="E60" s="175">
        <v>25.9</v>
      </c>
      <c r="F60" s="165"/>
      <c r="G60" s="166">
        <f t="shared" si="14"/>
        <v>0</v>
      </c>
      <c r="H60" s="156"/>
      <c r="I60" s="155">
        <f t="shared" si="15"/>
        <v>0</v>
      </c>
      <c r="J60" s="156"/>
      <c r="K60" s="155">
        <f t="shared" si="16"/>
        <v>0</v>
      </c>
      <c r="L60" s="155">
        <v>21</v>
      </c>
      <c r="M60" s="155">
        <f t="shared" si="17"/>
        <v>0</v>
      </c>
      <c r="N60" s="155">
        <v>0</v>
      </c>
      <c r="O60" s="155">
        <f t="shared" si="18"/>
        <v>0</v>
      </c>
      <c r="P60" s="155">
        <v>0</v>
      </c>
      <c r="Q60" s="155">
        <f t="shared" si="19"/>
        <v>0</v>
      </c>
      <c r="R60" s="155"/>
      <c r="S60" s="155" t="s">
        <v>94</v>
      </c>
      <c r="T60" s="155" t="s">
        <v>95</v>
      </c>
      <c r="U60" s="155">
        <v>0</v>
      </c>
      <c r="V60" s="155">
        <f t="shared" si="20"/>
        <v>0</v>
      </c>
      <c r="W60" s="155"/>
      <c r="X60" s="155" t="s">
        <v>96</v>
      </c>
      <c r="Y60" s="148"/>
      <c r="Z60" s="148"/>
      <c r="AA60" s="148"/>
      <c r="AB60" s="148"/>
      <c r="AC60" s="148"/>
      <c r="AD60" s="148"/>
      <c r="AE60" s="148"/>
      <c r="AF60" s="148"/>
      <c r="AG60" s="148" t="s">
        <v>97</v>
      </c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64">
        <v>50</v>
      </c>
      <c r="B61" s="172"/>
      <c r="C61" s="173" t="s">
        <v>148</v>
      </c>
      <c r="D61" s="174" t="s">
        <v>98</v>
      </c>
      <c r="E61" s="175">
        <v>4.4399999999999995</v>
      </c>
      <c r="F61" s="165"/>
      <c r="G61" s="166">
        <f t="shared" si="14"/>
        <v>0</v>
      </c>
      <c r="H61" s="156"/>
      <c r="I61" s="155">
        <f t="shared" si="15"/>
        <v>0</v>
      </c>
      <c r="J61" s="156"/>
      <c r="K61" s="155">
        <f t="shared" si="16"/>
        <v>0</v>
      </c>
      <c r="L61" s="155">
        <v>21</v>
      </c>
      <c r="M61" s="155">
        <f t="shared" si="17"/>
        <v>0</v>
      </c>
      <c r="N61" s="155">
        <v>0</v>
      </c>
      <c r="O61" s="155">
        <f t="shared" si="18"/>
        <v>0</v>
      </c>
      <c r="P61" s="155">
        <v>0</v>
      </c>
      <c r="Q61" s="155">
        <f t="shared" si="19"/>
        <v>0</v>
      </c>
      <c r="R61" s="155"/>
      <c r="S61" s="155" t="s">
        <v>94</v>
      </c>
      <c r="T61" s="155" t="s">
        <v>95</v>
      </c>
      <c r="U61" s="155">
        <v>0</v>
      </c>
      <c r="V61" s="155">
        <f t="shared" si="20"/>
        <v>0</v>
      </c>
      <c r="W61" s="155"/>
      <c r="X61" s="155" t="s">
        <v>96</v>
      </c>
      <c r="Y61" s="148"/>
      <c r="Z61" s="148"/>
      <c r="AA61" s="148"/>
      <c r="AB61" s="148"/>
      <c r="AC61" s="148"/>
      <c r="AD61" s="148"/>
      <c r="AE61" s="148"/>
      <c r="AF61" s="148"/>
      <c r="AG61" s="148" t="s">
        <v>97</v>
      </c>
      <c r="AH61" s="148"/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ht="22.5" outlineLevel="1" x14ac:dyDescent="0.2">
      <c r="A62" s="164">
        <v>51</v>
      </c>
      <c r="B62" s="172"/>
      <c r="C62" s="173" t="s">
        <v>149</v>
      </c>
      <c r="D62" s="174" t="s">
        <v>150</v>
      </c>
      <c r="E62" s="175">
        <v>1</v>
      </c>
      <c r="F62" s="165"/>
      <c r="G62" s="166">
        <f t="shared" si="14"/>
        <v>0</v>
      </c>
      <c r="H62" s="156"/>
      <c r="I62" s="155">
        <f t="shared" si="15"/>
        <v>0</v>
      </c>
      <c r="J62" s="156"/>
      <c r="K62" s="155">
        <f t="shared" si="16"/>
        <v>0</v>
      </c>
      <c r="L62" s="155">
        <v>21</v>
      </c>
      <c r="M62" s="155">
        <f t="shared" si="17"/>
        <v>0</v>
      </c>
      <c r="N62" s="155">
        <v>0</v>
      </c>
      <c r="O62" s="155">
        <f t="shared" si="18"/>
        <v>0</v>
      </c>
      <c r="P62" s="155">
        <v>0</v>
      </c>
      <c r="Q62" s="155">
        <f t="shared" si="19"/>
        <v>0</v>
      </c>
      <c r="R62" s="155"/>
      <c r="S62" s="155" t="s">
        <v>94</v>
      </c>
      <c r="T62" s="155" t="s">
        <v>95</v>
      </c>
      <c r="U62" s="155">
        <v>0</v>
      </c>
      <c r="V62" s="155">
        <f t="shared" si="20"/>
        <v>0</v>
      </c>
      <c r="W62" s="155"/>
      <c r="X62" s="155" t="s">
        <v>151</v>
      </c>
      <c r="Y62" s="148"/>
      <c r="Z62" s="148"/>
      <c r="AA62" s="148"/>
      <c r="AB62" s="148"/>
      <c r="AC62" s="148"/>
      <c r="AD62" s="148"/>
      <c r="AE62" s="148"/>
      <c r="AF62" s="148"/>
      <c r="AG62" s="148" t="s">
        <v>152</v>
      </c>
      <c r="AH62" s="148"/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x14ac:dyDescent="0.2">
      <c r="A63" s="158" t="s">
        <v>90</v>
      </c>
      <c r="B63" s="159" t="s">
        <v>61</v>
      </c>
      <c r="C63" s="168" t="s">
        <v>62</v>
      </c>
      <c r="D63" s="160"/>
      <c r="E63" s="161"/>
      <c r="F63" s="162"/>
      <c r="G63" s="163">
        <f>SUMIF(AG64:AG95,"&lt;&gt;NOR",G64:G95)</f>
        <v>0</v>
      </c>
      <c r="H63" s="157"/>
      <c r="I63" s="157">
        <f>SUM(I64:I95)</f>
        <v>0</v>
      </c>
      <c r="J63" s="157"/>
      <c r="K63" s="157">
        <f>SUM(K64:K95)</f>
        <v>0</v>
      </c>
      <c r="L63" s="157"/>
      <c r="M63" s="157">
        <f>SUM(M64:M95)</f>
        <v>0</v>
      </c>
      <c r="N63" s="157"/>
      <c r="O63" s="157">
        <f>SUM(O64:O95)</f>
        <v>0</v>
      </c>
      <c r="P63" s="157"/>
      <c r="Q63" s="157">
        <f>SUM(Q64:Q95)</f>
        <v>0</v>
      </c>
      <c r="R63" s="157"/>
      <c r="S63" s="157"/>
      <c r="T63" s="157"/>
      <c r="U63" s="157"/>
      <c r="V63" s="157">
        <f>SUM(V64:V95)</f>
        <v>94.70999999999998</v>
      </c>
      <c r="W63" s="157"/>
      <c r="X63" s="157"/>
      <c r="Z63" s="148"/>
      <c r="AA63" s="148"/>
      <c r="AG63" t="s">
        <v>91</v>
      </c>
    </row>
    <row r="64" spans="1:60" outlineLevel="1" x14ac:dyDescent="0.2">
      <c r="A64" s="164">
        <v>52</v>
      </c>
      <c r="B64" s="172"/>
      <c r="C64" s="173" t="s">
        <v>155</v>
      </c>
      <c r="D64" s="174" t="s">
        <v>93</v>
      </c>
      <c r="E64" s="175">
        <v>0.74</v>
      </c>
      <c r="F64" s="165"/>
      <c r="G64" s="166">
        <f t="shared" ref="G64:G95" si="21">ROUND(E64*F64,2)</f>
        <v>0</v>
      </c>
      <c r="H64" s="156"/>
      <c r="I64" s="155">
        <f t="shared" ref="I64:I95" si="22">ROUND(E64*H64,2)</f>
        <v>0</v>
      </c>
      <c r="J64" s="156"/>
      <c r="K64" s="155">
        <f t="shared" ref="K64:K95" si="23">ROUND(E64*J64,2)</f>
        <v>0</v>
      </c>
      <c r="L64" s="155">
        <v>21</v>
      </c>
      <c r="M64" s="155">
        <f t="shared" ref="M64:M95" si="24">G64*(1+L64/100)</f>
        <v>0</v>
      </c>
      <c r="N64" s="155">
        <v>0</v>
      </c>
      <c r="O64" s="155">
        <f t="shared" ref="O64:O95" si="25">ROUND(E64*N64,2)</f>
        <v>0</v>
      </c>
      <c r="P64" s="155">
        <v>0</v>
      </c>
      <c r="Q64" s="155">
        <f t="shared" ref="Q64:Q95" si="26">ROUND(E64*P64,2)</f>
        <v>0</v>
      </c>
      <c r="R64" s="155"/>
      <c r="S64" s="155" t="s">
        <v>94</v>
      </c>
      <c r="T64" s="155" t="s">
        <v>95</v>
      </c>
      <c r="U64" s="155">
        <v>0.5</v>
      </c>
      <c r="V64" s="155">
        <f t="shared" ref="V64:V95" si="27">ROUND(E64*U64,2)</f>
        <v>0.37</v>
      </c>
      <c r="W64" s="155"/>
      <c r="X64" s="155" t="s">
        <v>153</v>
      </c>
      <c r="Y64" s="148"/>
      <c r="Z64" s="148"/>
      <c r="AA64" s="148"/>
      <c r="AB64" s="148"/>
      <c r="AC64" s="148"/>
      <c r="AD64" s="148"/>
      <c r="AE64" s="148"/>
      <c r="AF64" s="148"/>
      <c r="AG64" s="148" t="s">
        <v>154</v>
      </c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164">
        <v>53</v>
      </c>
      <c r="B65" s="172"/>
      <c r="C65" s="173" t="s">
        <v>156</v>
      </c>
      <c r="D65" s="174" t="s">
        <v>93</v>
      </c>
      <c r="E65" s="175">
        <v>20.96</v>
      </c>
      <c r="F65" s="165"/>
      <c r="G65" s="166">
        <f t="shared" si="21"/>
        <v>0</v>
      </c>
      <c r="H65" s="156"/>
      <c r="I65" s="155">
        <f t="shared" si="22"/>
        <v>0</v>
      </c>
      <c r="J65" s="156"/>
      <c r="K65" s="155">
        <f t="shared" si="23"/>
        <v>0</v>
      </c>
      <c r="L65" s="155">
        <v>21</v>
      </c>
      <c r="M65" s="155">
        <f t="shared" si="24"/>
        <v>0</v>
      </c>
      <c r="N65" s="155">
        <v>0</v>
      </c>
      <c r="O65" s="155">
        <f t="shared" si="25"/>
        <v>0</v>
      </c>
      <c r="P65" s="155">
        <v>0</v>
      </c>
      <c r="Q65" s="155">
        <f t="shared" si="26"/>
        <v>0</v>
      </c>
      <c r="R65" s="155"/>
      <c r="S65" s="155" t="s">
        <v>94</v>
      </c>
      <c r="T65" s="155" t="s">
        <v>95</v>
      </c>
      <c r="U65" s="155">
        <v>0.5</v>
      </c>
      <c r="V65" s="155">
        <f t="shared" si="27"/>
        <v>10.48</v>
      </c>
      <c r="W65" s="155"/>
      <c r="X65" s="155" t="s">
        <v>153</v>
      </c>
      <c r="Y65" s="148"/>
      <c r="Z65" s="148"/>
      <c r="AA65" s="148"/>
      <c r="AB65" s="148"/>
      <c r="AC65" s="148"/>
      <c r="AD65" s="148"/>
      <c r="AE65" s="148"/>
      <c r="AF65" s="148"/>
      <c r="AG65" s="148" t="s">
        <v>154</v>
      </c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64">
        <v>54</v>
      </c>
      <c r="B66" s="172"/>
      <c r="C66" s="173" t="s">
        <v>157</v>
      </c>
      <c r="D66" s="174" t="s">
        <v>93</v>
      </c>
      <c r="E66" s="175">
        <v>6.66</v>
      </c>
      <c r="F66" s="165"/>
      <c r="G66" s="166">
        <f t="shared" si="21"/>
        <v>0</v>
      </c>
      <c r="H66" s="156"/>
      <c r="I66" s="155">
        <f t="shared" si="22"/>
        <v>0</v>
      </c>
      <c r="J66" s="156"/>
      <c r="K66" s="155">
        <f t="shared" si="23"/>
        <v>0</v>
      </c>
      <c r="L66" s="155">
        <v>21</v>
      </c>
      <c r="M66" s="155">
        <f t="shared" si="24"/>
        <v>0</v>
      </c>
      <c r="N66" s="155">
        <v>0</v>
      </c>
      <c r="O66" s="155">
        <f t="shared" si="25"/>
        <v>0</v>
      </c>
      <c r="P66" s="155">
        <v>0</v>
      </c>
      <c r="Q66" s="155">
        <f t="shared" si="26"/>
        <v>0</v>
      </c>
      <c r="R66" s="155"/>
      <c r="S66" s="155" t="s">
        <v>94</v>
      </c>
      <c r="T66" s="155" t="s">
        <v>95</v>
      </c>
      <c r="U66" s="155">
        <v>1</v>
      </c>
      <c r="V66" s="155">
        <f t="shared" si="27"/>
        <v>6.66</v>
      </c>
      <c r="W66" s="155"/>
      <c r="X66" s="155" t="s">
        <v>153</v>
      </c>
      <c r="Y66" s="148"/>
      <c r="Z66" s="148"/>
      <c r="AA66" s="148"/>
      <c r="AB66" s="148"/>
      <c r="AC66" s="148"/>
      <c r="AD66" s="148"/>
      <c r="AE66" s="148"/>
      <c r="AF66" s="148"/>
      <c r="AG66" s="148" t="s">
        <v>154</v>
      </c>
      <c r="AH66" s="148"/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164">
        <v>55</v>
      </c>
      <c r="B67" s="172"/>
      <c r="C67" s="173" t="s">
        <v>158</v>
      </c>
      <c r="D67" s="174" t="s">
        <v>93</v>
      </c>
      <c r="E67" s="175">
        <v>0.74</v>
      </c>
      <c r="F67" s="165"/>
      <c r="G67" s="166">
        <f t="shared" si="21"/>
        <v>0</v>
      </c>
      <c r="H67" s="156"/>
      <c r="I67" s="155">
        <f t="shared" si="22"/>
        <v>0</v>
      </c>
      <c r="J67" s="156"/>
      <c r="K67" s="155">
        <f t="shared" si="23"/>
        <v>0</v>
      </c>
      <c r="L67" s="155">
        <v>21</v>
      </c>
      <c r="M67" s="155">
        <f t="shared" si="24"/>
        <v>0</v>
      </c>
      <c r="N67" s="155">
        <v>0</v>
      </c>
      <c r="O67" s="155">
        <f t="shared" si="25"/>
        <v>0</v>
      </c>
      <c r="P67" s="155">
        <v>0</v>
      </c>
      <c r="Q67" s="155">
        <f t="shared" si="26"/>
        <v>0</v>
      </c>
      <c r="R67" s="155"/>
      <c r="S67" s="155" t="s">
        <v>94</v>
      </c>
      <c r="T67" s="155" t="s">
        <v>95</v>
      </c>
      <c r="U67" s="155">
        <v>0.8</v>
      </c>
      <c r="V67" s="155">
        <f t="shared" si="27"/>
        <v>0.59</v>
      </c>
      <c r="W67" s="155"/>
      <c r="X67" s="155" t="s">
        <v>153</v>
      </c>
      <c r="Y67" s="148"/>
      <c r="Z67" s="148"/>
      <c r="AA67" s="148"/>
      <c r="AB67" s="148"/>
      <c r="AC67" s="148"/>
      <c r="AD67" s="148"/>
      <c r="AE67" s="148"/>
      <c r="AF67" s="148"/>
      <c r="AG67" s="148" t="s">
        <v>154</v>
      </c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64">
        <v>56</v>
      </c>
      <c r="B68" s="172"/>
      <c r="C68" s="173" t="s">
        <v>159</v>
      </c>
      <c r="D68" s="174" t="s">
        <v>98</v>
      </c>
      <c r="E68" s="175">
        <v>1.48</v>
      </c>
      <c r="F68" s="165"/>
      <c r="G68" s="166">
        <f t="shared" ref="G68" si="28">ROUND(E68*F68,2)</f>
        <v>0</v>
      </c>
      <c r="H68" s="156"/>
      <c r="I68" s="155">
        <f t="shared" ref="I68" si="29">ROUND(E68*H68,2)</f>
        <v>0</v>
      </c>
      <c r="J68" s="156"/>
      <c r="K68" s="155">
        <f t="shared" ref="K68" si="30">ROUND(E68*J68,2)</f>
        <v>0</v>
      </c>
      <c r="L68" s="155">
        <v>21</v>
      </c>
      <c r="M68" s="155">
        <f t="shared" ref="M68" si="31">G68*(1+L68/100)</f>
        <v>0</v>
      </c>
      <c r="N68" s="155">
        <v>0</v>
      </c>
      <c r="O68" s="155">
        <f t="shared" ref="O68" si="32">ROUND(E68*N68,2)</f>
        <v>0</v>
      </c>
      <c r="P68" s="155">
        <v>0</v>
      </c>
      <c r="Q68" s="155">
        <f t="shared" ref="Q68" si="33">ROUND(E68*P68,2)</f>
        <v>0</v>
      </c>
      <c r="R68" s="155"/>
      <c r="S68" s="155" t="s">
        <v>94</v>
      </c>
      <c r="T68" s="155" t="s">
        <v>95</v>
      </c>
      <c r="U68" s="155">
        <v>0.60499999999999998</v>
      </c>
      <c r="V68" s="155">
        <f t="shared" ref="V68" si="34">ROUND(E68*U68,2)</f>
        <v>0.9</v>
      </c>
      <c r="W68" s="155"/>
      <c r="X68" s="155" t="s">
        <v>153</v>
      </c>
      <c r="Y68" s="148"/>
      <c r="Z68" s="148"/>
      <c r="AA68" s="148"/>
      <c r="AB68" s="148"/>
      <c r="AC68" s="148"/>
      <c r="AD68" s="148"/>
      <c r="AE68" s="148"/>
      <c r="AF68" s="148"/>
      <c r="AG68" s="148" t="s">
        <v>154</v>
      </c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">
      <c r="A69" s="164">
        <v>57</v>
      </c>
      <c r="B69" s="172"/>
      <c r="C69" s="173" t="s">
        <v>201</v>
      </c>
      <c r="D69" s="174" t="s">
        <v>98</v>
      </c>
      <c r="E69" s="175">
        <v>2.59</v>
      </c>
      <c r="F69" s="165"/>
      <c r="G69" s="166">
        <f t="shared" si="21"/>
        <v>0</v>
      </c>
      <c r="H69" s="156"/>
      <c r="I69" s="155">
        <f t="shared" si="22"/>
        <v>0</v>
      </c>
      <c r="J69" s="156"/>
      <c r="K69" s="155">
        <f t="shared" si="23"/>
        <v>0</v>
      </c>
      <c r="L69" s="155">
        <v>21</v>
      </c>
      <c r="M69" s="155">
        <f t="shared" si="24"/>
        <v>0</v>
      </c>
      <c r="N69" s="155">
        <v>0</v>
      </c>
      <c r="O69" s="155">
        <f t="shared" si="25"/>
        <v>0</v>
      </c>
      <c r="P69" s="155">
        <v>0</v>
      </c>
      <c r="Q69" s="155">
        <f t="shared" si="26"/>
        <v>0</v>
      </c>
      <c r="R69" s="155"/>
      <c r="S69" s="155" t="s">
        <v>94</v>
      </c>
      <c r="T69" s="155" t="s">
        <v>95</v>
      </c>
      <c r="U69" s="155">
        <v>0.60499999999999998</v>
      </c>
      <c r="V69" s="155">
        <f t="shared" si="27"/>
        <v>1.57</v>
      </c>
      <c r="W69" s="155"/>
      <c r="X69" s="155" t="s">
        <v>153</v>
      </c>
      <c r="Y69" s="148"/>
      <c r="Z69" s="148"/>
      <c r="AA69" s="148"/>
      <c r="AB69" s="148"/>
      <c r="AC69" s="148"/>
      <c r="AD69" s="148"/>
      <c r="AE69" s="148"/>
      <c r="AF69" s="148"/>
      <c r="AG69" s="148" t="s">
        <v>154</v>
      </c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2">
      <c r="A70" s="164">
        <v>58</v>
      </c>
      <c r="B70" s="172"/>
      <c r="C70" s="173" t="s">
        <v>160</v>
      </c>
      <c r="D70" s="174" t="s">
        <v>98</v>
      </c>
      <c r="E70" s="175">
        <v>0.37</v>
      </c>
      <c r="F70" s="165"/>
      <c r="G70" s="166">
        <f t="shared" si="21"/>
        <v>0</v>
      </c>
      <c r="H70" s="156"/>
      <c r="I70" s="155">
        <f t="shared" si="22"/>
        <v>0</v>
      </c>
      <c r="J70" s="156"/>
      <c r="K70" s="155">
        <f t="shared" si="23"/>
        <v>0</v>
      </c>
      <c r="L70" s="155">
        <v>21</v>
      </c>
      <c r="M70" s="155">
        <f t="shared" si="24"/>
        <v>0</v>
      </c>
      <c r="N70" s="155">
        <v>0</v>
      </c>
      <c r="O70" s="155">
        <f t="shared" si="25"/>
        <v>0</v>
      </c>
      <c r="P70" s="155">
        <v>0</v>
      </c>
      <c r="Q70" s="155">
        <f t="shared" si="26"/>
        <v>0</v>
      </c>
      <c r="R70" s="155"/>
      <c r="S70" s="155" t="s">
        <v>94</v>
      </c>
      <c r="T70" s="155" t="s">
        <v>95</v>
      </c>
      <c r="U70" s="155">
        <v>0.75700000000000001</v>
      </c>
      <c r="V70" s="155">
        <f t="shared" si="27"/>
        <v>0.28000000000000003</v>
      </c>
      <c r="W70" s="155"/>
      <c r="X70" s="155" t="s">
        <v>153</v>
      </c>
      <c r="Y70" s="148"/>
      <c r="Z70" s="148"/>
      <c r="AA70" s="148"/>
      <c r="AB70" s="148"/>
      <c r="AC70" s="148"/>
      <c r="AD70" s="148"/>
      <c r="AE70" s="148"/>
      <c r="AF70" s="148"/>
      <c r="AG70" s="148" t="s">
        <v>154</v>
      </c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1" x14ac:dyDescent="0.2">
      <c r="A71" s="164">
        <v>59</v>
      </c>
      <c r="B71" s="172"/>
      <c r="C71" s="173" t="s">
        <v>161</v>
      </c>
      <c r="D71" s="174" t="s">
        <v>98</v>
      </c>
      <c r="E71" s="175">
        <v>0.37</v>
      </c>
      <c r="F71" s="165"/>
      <c r="G71" s="166">
        <f t="shared" si="21"/>
        <v>0</v>
      </c>
      <c r="H71" s="156"/>
      <c r="I71" s="155">
        <f t="shared" si="22"/>
        <v>0</v>
      </c>
      <c r="J71" s="156"/>
      <c r="K71" s="155">
        <f t="shared" si="23"/>
        <v>0</v>
      </c>
      <c r="L71" s="155">
        <v>21</v>
      </c>
      <c r="M71" s="155">
        <f t="shared" si="24"/>
        <v>0</v>
      </c>
      <c r="N71" s="155">
        <v>0</v>
      </c>
      <c r="O71" s="155">
        <f t="shared" si="25"/>
        <v>0</v>
      </c>
      <c r="P71" s="155">
        <v>0</v>
      </c>
      <c r="Q71" s="155">
        <f t="shared" si="26"/>
        <v>0</v>
      </c>
      <c r="R71" s="155"/>
      <c r="S71" s="155" t="s">
        <v>94</v>
      </c>
      <c r="T71" s="155" t="s">
        <v>95</v>
      </c>
      <c r="U71" s="155">
        <v>0.95</v>
      </c>
      <c r="V71" s="155">
        <f t="shared" si="27"/>
        <v>0.35</v>
      </c>
      <c r="W71" s="155"/>
      <c r="X71" s="155" t="s">
        <v>153</v>
      </c>
      <c r="Y71" s="148"/>
      <c r="Z71" s="148"/>
      <c r="AA71" s="148"/>
      <c r="AB71" s="148"/>
      <c r="AC71" s="148"/>
      <c r="AD71" s="148"/>
      <c r="AE71" s="148"/>
      <c r="AF71" s="148"/>
      <c r="AG71" s="148" t="s">
        <v>154</v>
      </c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">
      <c r="A72" s="164">
        <v>60</v>
      </c>
      <c r="B72" s="172"/>
      <c r="C72" s="173" t="s">
        <v>162</v>
      </c>
      <c r="D72" s="174" t="s">
        <v>98</v>
      </c>
      <c r="E72" s="175">
        <v>0.37</v>
      </c>
      <c r="F72" s="165"/>
      <c r="G72" s="166">
        <f t="shared" si="21"/>
        <v>0</v>
      </c>
      <c r="H72" s="156"/>
      <c r="I72" s="155">
        <f t="shared" si="22"/>
        <v>0</v>
      </c>
      <c r="J72" s="156"/>
      <c r="K72" s="155">
        <f t="shared" si="23"/>
        <v>0</v>
      </c>
      <c r="L72" s="155">
        <v>21</v>
      </c>
      <c r="M72" s="155">
        <f t="shared" si="24"/>
        <v>0</v>
      </c>
      <c r="N72" s="155">
        <v>0</v>
      </c>
      <c r="O72" s="155">
        <f t="shared" si="25"/>
        <v>0</v>
      </c>
      <c r="P72" s="155">
        <v>0</v>
      </c>
      <c r="Q72" s="155">
        <f t="shared" si="26"/>
        <v>0</v>
      </c>
      <c r="R72" s="155"/>
      <c r="S72" s="155" t="s">
        <v>94</v>
      </c>
      <c r="T72" s="155" t="s">
        <v>95</v>
      </c>
      <c r="U72" s="155">
        <v>1.1100000000000001</v>
      </c>
      <c r="V72" s="155">
        <f t="shared" si="27"/>
        <v>0.41</v>
      </c>
      <c r="W72" s="155"/>
      <c r="X72" s="155" t="s">
        <v>153</v>
      </c>
      <c r="Y72" s="148"/>
      <c r="Z72" s="148"/>
      <c r="AA72" s="148"/>
      <c r="AB72" s="148"/>
      <c r="AC72" s="148"/>
      <c r="AD72" s="148"/>
      <c r="AE72" s="148"/>
      <c r="AF72" s="148"/>
      <c r="AG72" s="148" t="s">
        <v>154</v>
      </c>
      <c r="AH72" s="148"/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">
      <c r="A73" s="164">
        <v>61</v>
      </c>
      <c r="B73" s="172"/>
      <c r="C73" s="173" t="s">
        <v>163</v>
      </c>
      <c r="D73" s="174" t="s">
        <v>98</v>
      </c>
      <c r="E73" s="175">
        <v>0.74</v>
      </c>
      <c r="F73" s="165"/>
      <c r="G73" s="166">
        <f t="shared" si="21"/>
        <v>0</v>
      </c>
      <c r="H73" s="156"/>
      <c r="I73" s="155">
        <f t="shared" si="22"/>
        <v>0</v>
      </c>
      <c r="J73" s="156"/>
      <c r="K73" s="155">
        <f t="shared" si="23"/>
        <v>0</v>
      </c>
      <c r="L73" s="155">
        <v>21</v>
      </c>
      <c r="M73" s="155">
        <f t="shared" si="24"/>
        <v>0</v>
      </c>
      <c r="N73" s="155">
        <v>0</v>
      </c>
      <c r="O73" s="155">
        <f t="shared" si="25"/>
        <v>0</v>
      </c>
      <c r="P73" s="155">
        <v>0</v>
      </c>
      <c r="Q73" s="155">
        <f t="shared" si="26"/>
        <v>0</v>
      </c>
      <c r="R73" s="155"/>
      <c r="S73" s="155" t="s">
        <v>94</v>
      </c>
      <c r="T73" s="155" t="s">
        <v>95</v>
      </c>
      <c r="U73" s="155">
        <v>8</v>
      </c>
      <c r="V73" s="155">
        <f t="shared" si="27"/>
        <v>5.92</v>
      </c>
      <c r="W73" s="155"/>
      <c r="X73" s="155" t="s">
        <v>153</v>
      </c>
      <c r="Y73" s="148"/>
      <c r="Z73" s="148"/>
      <c r="AA73" s="148"/>
      <c r="AB73" s="148"/>
      <c r="AC73" s="148"/>
      <c r="AD73" s="148"/>
      <c r="AE73" s="148"/>
      <c r="AF73" s="148"/>
      <c r="AG73" s="148" t="s">
        <v>154</v>
      </c>
      <c r="AH73" s="148"/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">
      <c r="A74" s="164">
        <v>62</v>
      </c>
      <c r="B74" s="172"/>
      <c r="C74" s="173" t="s">
        <v>164</v>
      </c>
      <c r="D74" s="174" t="s">
        <v>98</v>
      </c>
      <c r="E74" s="175">
        <v>0.37</v>
      </c>
      <c r="F74" s="165"/>
      <c r="G74" s="166">
        <f t="shared" si="21"/>
        <v>0</v>
      </c>
      <c r="H74" s="156"/>
      <c r="I74" s="155">
        <f t="shared" si="22"/>
        <v>0</v>
      </c>
      <c r="J74" s="156"/>
      <c r="K74" s="155">
        <f t="shared" si="23"/>
        <v>0</v>
      </c>
      <c r="L74" s="155">
        <v>21</v>
      </c>
      <c r="M74" s="155">
        <f t="shared" si="24"/>
        <v>0</v>
      </c>
      <c r="N74" s="155">
        <v>0</v>
      </c>
      <c r="O74" s="155">
        <f t="shared" si="25"/>
        <v>0</v>
      </c>
      <c r="P74" s="155">
        <v>0</v>
      </c>
      <c r="Q74" s="155">
        <f t="shared" si="26"/>
        <v>0</v>
      </c>
      <c r="R74" s="155"/>
      <c r="S74" s="155" t="s">
        <v>94</v>
      </c>
      <c r="T74" s="155" t="s">
        <v>95</v>
      </c>
      <c r="U74" s="155">
        <v>0.9</v>
      </c>
      <c r="V74" s="155">
        <f t="shared" si="27"/>
        <v>0.33</v>
      </c>
      <c r="W74" s="155"/>
      <c r="X74" s="155" t="s">
        <v>153</v>
      </c>
      <c r="Y74" s="148"/>
      <c r="Z74" s="148"/>
      <c r="AA74" s="148"/>
      <c r="AB74" s="148"/>
      <c r="AC74" s="148"/>
      <c r="AD74" s="148"/>
      <c r="AE74" s="148"/>
      <c r="AF74" s="148"/>
      <c r="AG74" s="148" t="s">
        <v>154</v>
      </c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ht="22.5" outlineLevel="1" x14ac:dyDescent="0.2">
      <c r="A75" s="164">
        <v>63</v>
      </c>
      <c r="B75" s="172"/>
      <c r="C75" s="173" t="s">
        <v>165</v>
      </c>
      <c r="D75" s="174" t="s">
        <v>124</v>
      </c>
      <c r="E75" s="175">
        <v>72.150000000000006</v>
      </c>
      <c r="F75" s="165"/>
      <c r="G75" s="166">
        <f t="shared" si="21"/>
        <v>0</v>
      </c>
      <c r="H75" s="156"/>
      <c r="I75" s="155">
        <f t="shared" si="22"/>
        <v>0</v>
      </c>
      <c r="J75" s="156"/>
      <c r="K75" s="155">
        <f t="shared" si="23"/>
        <v>0</v>
      </c>
      <c r="L75" s="155">
        <v>21</v>
      </c>
      <c r="M75" s="155">
        <f t="shared" si="24"/>
        <v>0</v>
      </c>
      <c r="N75" s="155">
        <v>0</v>
      </c>
      <c r="O75" s="155">
        <f t="shared" si="25"/>
        <v>0</v>
      </c>
      <c r="P75" s="155">
        <v>0</v>
      </c>
      <c r="Q75" s="155">
        <f t="shared" si="26"/>
        <v>0</v>
      </c>
      <c r="R75" s="155"/>
      <c r="S75" s="155" t="s">
        <v>94</v>
      </c>
      <c r="T75" s="155" t="s">
        <v>95</v>
      </c>
      <c r="U75" s="155">
        <v>4.6330000000000003E-2</v>
      </c>
      <c r="V75" s="155">
        <f t="shared" si="27"/>
        <v>3.34</v>
      </c>
      <c r="W75" s="155"/>
      <c r="X75" s="155" t="s">
        <v>153</v>
      </c>
      <c r="Y75" s="148"/>
      <c r="Z75" s="148"/>
      <c r="AA75" s="148"/>
      <c r="AB75" s="148"/>
      <c r="AC75" s="148"/>
      <c r="AD75" s="148"/>
      <c r="AE75" s="148"/>
      <c r="AF75" s="148"/>
      <c r="AG75" s="148" t="s">
        <v>154</v>
      </c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ht="22.5" outlineLevel="1" x14ac:dyDescent="0.2">
      <c r="A76" s="164">
        <v>64</v>
      </c>
      <c r="B76" s="172"/>
      <c r="C76" s="173" t="s">
        <v>166</v>
      </c>
      <c r="D76" s="174" t="s">
        <v>124</v>
      </c>
      <c r="E76" s="175">
        <v>130.24</v>
      </c>
      <c r="F76" s="165"/>
      <c r="G76" s="166">
        <f t="shared" si="21"/>
        <v>0</v>
      </c>
      <c r="H76" s="156"/>
      <c r="I76" s="155">
        <f t="shared" si="22"/>
        <v>0</v>
      </c>
      <c r="J76" s="156"/>
      <c r="K76" s="155">
        <f t="shared" si="23"/>
        <v>0</v>
      </c>
      <c r="L76" s="155">
        <v>21</v>
      </c>
      <c r="M76" s="155">
        <f t="shared" si="24"/>
        <v>0</v>
      </c>
      <c r="N76" s="155">
        <v>0</v>
      </c>
      <c r="O76" s="155">
        <f t="shared" si="25"/>
        <v>0</v>
      </c>
      <c r="P76" s="155">
        <v>0</v>
      </c>
      <c r="Q76" s="155">
        <f t="shared" si="26"/>
        <v>0</v>
      </c>
      <c r="R76" s="155"/>
      <c r="S76" s="155" t="s">
        <v>94</v>
      </c>
      <c r="T76" s="155" t="s">
        <v>95</v>
      </c>
      <c r="U76" s="155">
        <v>4.6330000000000003E-2</v>
      </c>
      <c r="V76" s="155">
        <f t="shared" si="27"/>
        <v>6.03</v>
      </c>
      <c r="W76" s="155"/>
      <c r="X76" s="155" t="s">
        <v>153</v>
      </c>
      <c r="Y76" s="148"/>
      <c r="Z76" s="148"/>
      <c r="AA76" s="148"/>
      <c r="AB76" s="148"/>
      <c r="AC76" s="148"/>
      <c r="AD76" s="148"/>
      <c r="AE76" s="148"/>
      <c r="AF76" s="148"/>
      <c r="AG76" s="148" t="s">
        <v>154</v>
      </c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ht="22.5" outlineLevel="1" x14ac:dyDescent="0.2">
      <c r="A77" s="164">
        <v>65</v>
      </c>
      <c r="B77" s="172"/>
      <c r="C77" s="173" t="s">
        <v>167</v>
      </c>
      <c r="D77" s="174" t="s">
        <v>124</v>
      </c>
      <c r="E77" s="175">
        <v>37</v>
      </c>
      <c r="F77" s="165"/>
      <c r="G77" s="166">
        <f t="shared" si="21"/>
        <v>0</v>
      </c>
      <c r="H77" s="156"/>
      <c r="I77" s="155">
        <f t="shared" si="22"/>
        <v>0</v>
      </c>
      <c r="J77" s="156"/>
      <c r="K77" s="155">
        <f t="shared" si="23"/>
        <v>0</v>
      </c>
      <c r="L77" s="155">
        <v>21</v>
      </c>
      <c r="M77" s="155">
        <f t="shared" si="24"/>
        <v>0</v>
      </c>
      <c r="N77" s="155">
        <v>0</v>
      </c>
      <c r="O77" s="155">
        <f t="shared" si="25"/>
        <v>0</v>
      </c>
      <c r="P77" s="155">
        <v>0</v>
      </c>
      <c r="Q77" s="155">
        <f t="shared" si="26"/>
        <v>0</v>
      </c>
      <c r="R77" s="155"/>
      <c r="S77" s="155" t="s">
        <v>94</v>
      </c>
      <c r="T77" s="155" t="s">
        <v>95</v>
      </c>
      <c r="U77" s="155">
        <v>4.6330000000000003E-2</v>
      </c>
      <c r="V77" s="155">
        <f t="shared" si="27"/>
        <v>1.71</v>
      </c>
      <c r="W77" s="155"/>
      <c r="X77" s="155" t="s">
        <v>153</v>
      </c>
      <c r="Y77" s="148"/>
      <c r="Z77" s="148"/>
      <c r="AA77" s="148"/>
      <c r="AB77" s="148"/>
      <c r="AC77" s="148"/>
      <c r="AD77" s="148"/>
      <c r="AE77" s="148"/>
      <c r="AF77" s="148"/>
      <c r="AG77" s="148" t="s">
        <v>154</v>
      </c>
      <c r="AH77" s="148"/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2">
      <c r="A78" s="164">
        <v>66</v>
      </c>
      <c r="B78" s="172"/>
      <c r="C78" s="173" t="s">
        <v>168</v>
      </c>
      <c r="D78" s="174" t="s">
        <v>124</v>
      </c>
      <c r="E78" s="175">
        <v>11.1</v>
      </c>
      <c r="F78" s="165"/>
      <c r="G78" s="166">
        <f t="shared" si="21"/>
        <v>0</v>
      </c>
      <c r="H78" s="156"/>
      <c r="I78" s="155">
        <f t="shared" si="22"/>
        <v>0</v>
      </c>
      <c r="J78" s="156"/>
      <c r="K78" s="155">
        <f t="shared" si="23"/>
        <v>0</v>
      </c>
      <c r="L78" s="155">
        <v>21</v>
      </c>
      <c r="M78" s="155">
        <f t="shared" si="24"/>
        <v>0</v>
      </c>
      <c r="N78" s="155">
        <v>0</v>
      </c>
      <c r="O78" s="155">
        <f t="shared" si="25"/>
        <v>0</v>
      </c>
      <c r="P78" s="155">
        <v>0</v>
      </c>
      <c r="Q78" s="155">
        <f t="shared" si="26"/>
        <v>0</v>
      </c>
      <c r="R78" s="155"/>
      <c r="S78" s="155" t="s">
        <v>122</v>
      </c>
      <c r="T78" s="155" t="s">
        <v>95</v>
      </c>
      <c r="U78" s="155">
        <v>5.0959999999999998E-2</v>
      </c>
      <c r="V78" s="155">
        <f t="shared" si="27"/>
        <v>0.56999999999999995</v>
      </c>
      <c r="W78" s="155"/>
      <c r="X78" s="155" t="s">
        <v>153</v>
      </c>
      <c r="Y78" s="148"/>
      <c r="Z78" s="148"/>
      <c r="AA78" s="148"/>
      <c r="AB78" s="148"/>
      <c r="AC78" s="148"/>
      <c r="AD78" s="148"/>
      <c r="AE78" s="148"/>
      <c r="AF78" s="148"/>
      <c r="AG78" s="148" t="s">
        <v>154</v>
      </c>
      <c r="AH78" s="148"/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ht="22.5" outlineLevel="1" x14ac:dyDescent="0.2">
      <c r="A79" s="164">
        <v>67</v>
      </c>
      <c r="B79" s="172"/>
      <c r="C79" s="173" t="s">
        <v>169</v>
      </c>
      <c r="D79" s="174" t="s">
        <v>124</v>
      </c>
      <c r="E79" s="175">
        <v>18.5</v>
      </c>
      <c r="F79" s="165"/>
      <c r="G79" s="166">
        <f t="shared" si="21"/>
        <v>0</v>
      </c>
      <c r="H79" s="156"/>
      <c r="I79" s="155">
        <f t="shared" si="22"/>
        <v>0</v>
      </c>
      <c r="J79" s="156"/>
      <c r="K79" s="155">
        <f t="shared" si="23"/>
        <v>0</v>
      </c>
      <c r="L79" s="155">
        <v>21</v>
      </c>
      <c r="M79" s="155">
        <f t="shared" si="24"/>
        <v>0</v>
      </c>
      <c r="N79" s="155">
        <v>0</v>
      </c>
      <c r="O79" s="155">
        <f t="shared" si="25"/>
        <v>0</v>
      </c>
      <c r="P79" s="155">
        <v>0</v>
      </c>
      <c r="Q79" s="155">
        <f t="shared" si="26"/>
        <v>0</v>
      </c>
      <c r="R79" s="155"/>
      <c r="S79" s="155" t="s">
        <v>94</v>
      </c>
      <c r="T79" s="155" t="s">
        <v>95</v>
      </c>
      <c r="U79" s="155">
        <v>5.0959999999999998E-2</v>
      </c>
      <c r="V79" s="155">
        <f t="shared" si="27"/>
        <v>0.94</v>
      </c>
      <c r="W79" s="155"/>
      <c r="X79" s="155" t="s">
        <v>153</v>
      </c>
      <c r="Y79" s="148"/>
      <c r="Z79" s="148"/>
      <c r="AA79" s="148"/>
      <c r="AB79" s="148"/>
      <c r="AC79" s="148"/>
      <c r="AD79" s="148"/>
      <c r="AE79" s="148"/>
      <c r="AF79" s="148"/>
      <c r="AG79" s="148" t="s">
        <v>154</v>
      </c>
      <c r="AH79" s="148"/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ht="22.5" outlineLevel="1" x14ac:dyDescent="0.2">
      <c r="A80" s="164">
        <v>68</v>
      </c>
      <c r="B80" s="172"/>
      <c r="C80" s="173" t="s">
        <v>170</v>
      </c>
      <c r="D80" s="174" t="s">
        <v>124</v>
      </c>
      <c r="E80" s="175">
        <v>18.5</v>
      </c>
      <c r="F80" s="165"/>
      <c r="G80" s="166">
        <f t="shared" si="21"/>
        <v>0</v>
      </c>
      <c r="H80" s="156"/>
      <c r="I80" s="155">
        <f t="shared" si="22"/>
        <v>0</v>
      </c>
      <c r="J80" s="156"/>
      <c r="K80" s="155">
        <f t="shared" si="23"/>
        <v>0</v>
      </c>
      <c r="L80" s="155">
        <v>21</v>
      </c>
      <c r="M80" s="155">
        <f t="shared" si="24"/>
        <v>0</v>
      </c>
      <c r="N80" s="155">
        <v>0</v>
      </c>
      <c r="O80" s="155">
        <f t="shared" si="25"/>
        <v>0</v>
      </c>
      <c r="P80" s="155">
        <v>0</v>
      </c>
      <c r="Q80" s="155">
        <f t="shared" si="26"/>
        <v>0</v>
      </c>
      <c r="R80" s="155"/>
      <c r="S80" s="155" t="s">
        <v>94</v>
      </c>
      <c r="T80" s="155" t="s">
        <v>95</v>
      </c>
      <c r="U80" s="155">
        <v>5.0959999999999998E-2</v>
      </c>
      <c r="V80" s="155">
        <f t="shared" si="27"/>
        <v>0.94</v>
      </c>
      <c r="W80" s="155"/>
      <c r="X80" s="155" t="s">
        <v>153</v>
      </c>
      <c r="Y80" s="148"/>
      <c r="Z80" s="148"/>
      <c r="AA80" s="148"/>
      <c r="AB80" s="148"/>
      <c r="AC80" s="148"/>
      <c r="AD80" s="148"/>
      <c r="AE80" s="148"/>
      <c r="AF80" s="148"/>
      <c r="AG80" s="148" t="s">
        <v>154</v>
      </c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 x14ac:dyDescent="0.2">
      <c r="A81" s="164">
        <v>69</v>
      </c>
      <c r="B81" s="172"/>
      <c r="C81" s="173" t="s">
        <v>171</v>
      </c>
      <c r="D81" s="174" t="s">
        <v>124</v>
      </c>
      <c r="E81" s="175">
        <v>7.4</v>
      </c>
      <c r="F81" s="165"/>
      <c r="G81" s="166">
        <f t="shared" si="21"/>
        <v>0</v>
      </c>
      <c r="H81" s="156"/>
      <c r="I81" s="155">
        <f t="shared" si="22"/>
        <v>0</v>
      </c>
      <c r="J81" s="156"/>
      <c r="K81" s="155">
        <f t="shared" si="23"/>
        <v>0</v>
      </c>
      <c r="L81" s="155">
        <v>21</v>
      </c>
      <c r="M81" s="155">
        <f t="shared" si="24"/>
        <v>0</v>
      </c>
      <c r="N81" s="155">
        <v>0</v>
      </c>
      <c r="O81" s="155">
        <f t="shared" si="25"/>
        <v>0</v>
      </c>
      <c r="P81" s="155">
        <v>0</v>
      </c>
      <c r="Q81" s="155">
        <f t="shared" si="26"/>
        <v>0</v>
      </c>
      <c r="R81" s="155"/>
      <c r="S81" s="155" t="s">
        <v>122</v>
      </c>
      <c r="T81" s="155" t="s">
        <v>95</v>
      </c>
      <c r="U81" s="155">
        <v>2.0740000000000001E-2</v>
      </c>
      <c r="V81" s="155">
        <f t="shared" si="27"/>
        <v>0.15</v>
      </c>
      <c r="W81" s="155"/>
      <c r="X81" s="155" t="s">
        <v>153</v>
      </c>
      <c r="Y81" s="148"/>
      <c r="Z81" s="148"/>
      <c r="AA81" s="148"/>
      <c r="AB81" s="148"/>
      <c r="AC81" s="148"/>
      <c r="AD81" s="148"/>
      <c r="AE81" s="148"/>
      <c r="AF81" s="148"/>
      <c r="AG81" s="148" t="s">
        <v>154</v>
      </c>
      <c r="AH81" s="148"/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2">
      <c r="A82" s="164">
        <v>70</v>
      </c>
      <c r="B82" s="172"/>
      <c r="C82" s="173" t="s">
        <v>172</v>
      </c>
      <c r="D82" s="174" t="s">
        <v>124</v>
      </c>
      <c r="E82" s="175">
        <v>129.5</v>
      </c>
      <c r="F82" s="165"/>
      <c r="G82" s="166">
        <f t="shared" si="21"/>
        <v>0</v>
      </c>
      <c r="H82" s="156"/>
      <c r="I82" s="155">
        <f t="shared" si="22"/>
        <v>0</v>
      </c>
      <c r="J82" s="156"/>
      <c r="K82" s="155">
        <f t="shared" si="23"/>
        <v>0</v>
      </c>
      <c r="L82" s="155">
        <v>21</v>
      </c>
      <c r="M82" s="155">
        <f t="shared" si="24"/>
        <v>0</v>
      </c>
      <c r="N82" s="155">
        <v>0</v>
      </c>
      <c r="O82" s="155">
        <f t="shared" si="25"/>
        <v>0</v>
      </c>
      <c r="P82" s="155">
        <v>0</v>
      </c>
      <c r="Q82" s="155">
        <f t="shared" si="26"/>
        <v>0</v>
      </c>
      <c r="R82" s="155"/>
      <c r="S82" s="155" t="s">
        <v>94</v>
      </c>
      <c r="T82" s="155" t="s">
        <v>95</v>
      </c>
      <c r="U82" s="155">
        <v>7.6539999999999997E-2</v>
      </c>
      <c r="V82" s="155">
        <f t="shared" si="27"/>
        <v>9.91</v>
      </c>
      <c r="W82" s="155"/>
      <c r="X82" s="155" t="s">
        <v>153</v>
      </c>
      <c r="Y82" s="148"/>
      <c r="Z82" s="148"/>
      <c r="AA82" s="148"/>
      <c r="AB82" s="148"/>
      <c r="AC82" s="148"/>
      <c r="AD82" s="148"/>
      <c r="AE82" s="148"/>
      <c r="AF82" s="148"/>
      <c r="AG82" s="148" t="s">
        <v>154</v>
      </c>
      <c r="AH82" s="148"/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">
      <c r="A83" s="164">
        <v>71</v>
      </c>
      <c r="B83" s="172"/>
      <c r="C83" s="173" t="s">
        <v>173</v>
      </c>
      <c r="D83" s="174" t="s">
        <v>124</v>
      </c>
      <c r="E83" s="175">
        <v>18.5</v>
      </c>
      <c r="F83" s="165"/>
      <c r="G83" s="166">
        <f t="shared" si="21"/>
        <v>0</v>
      </c>
      <c r="H83" s="156"/>
      <c r="I83" s="155">
        <f t="shared" si="22"/>
        <v>0</v>
      </c>
      <c r="J83" s="156"/>
      <c r="K83" s="155">
        <f t="shared" si="23"/>
        <v>0</v>
      </c>
      <c r="L83" s="155">
        <v>21</v>
      </c>
      <c r="M83" s="155">
        <f t="shared" si="24"/>
        <v>0</v>
      </c>
      <c r="N83" s="155">
        <v>0</v>
      </c>
      <c r="O83" s="155">
        <f t="shared" si="25"/>
        <v>0</v>
      </c>
      <c r="P83" s="155">
        <v>0</v>
      </c>
      <c r="Q83" s="155">
        <f t="shared" si="26"/>
        <v>0</v>
      </c>
      <c r="R83" s="155"/>
      <c r="S83" s="155" t="s">
        <v>94</v>
      </c>
      <c r="T83" s="155" t="s">
        <v>95</v>
      </c>
      <c r="U83" s="155">
        <v>8.1339999999999996E-2</v>
      </c>
      <c r="V83" s="155">
        <f t="shared" si="27"/>
        <v>1.5</v>
      </c>
      <c r="W83" s="155"/>
      <c r="X83" s="155" t="s">
        <v>153</v>
      </c>
      <c r="Y83" s="148"/>
      <c r="Z83" s="148"/>
      <c r="AA83" s="148"/>
      <c r="AB83" s="148"/>
      <c r="AC83" s="148"/>
      <c r="AD83" s="148"/>
      <c r="AE83" s="148"/>
      <c r="AF83" s="148"/>
      <c r="AG83" s="148" t="s">
        <v>154</v>
      </c>
      <c r="AH83" s="148"/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">
      <c r="A84" s="164">
        <v>72</v>
      </c>
      <c r="B84" s="172"/>
      <c r="C84" s="173" t="s">
        <v>174</v>
      </c>
      <c r="D84" s="174" t="s">
        <v>124</v>
      </c>
      <c r="E84" s="175">
        <v>81.400000000000006</v>
      </c>
      <c r="F84" s="165"/>
      <c r="G84" s="166">
        <f t="shared" si="21"/>
        <v>0</v>
      </c>
      <c r="H84" s="156"/>
      <c r="I84" s="155">
        <f t="shared" si="22"/>
        <v>0</v>
      </c>
      <c r="J84" s="156"/>
      <c r="K84" s="155">
        <f t="shared" si="23"/>
        <v>0</v>
      </c>
      <c r="L84" s="155">
        <v>21</v>
      </c>
      <c r="M84" s="155">
        <f t="shared" si="24"/>
        <v>0</v>
      </c>
      <c r="N84" s="155">
        <v>0</v>
      </c>
      <c r="O84" s="155">
        <f t="shared" si="25"/>
        <v>0</v>
      </c>
      <c r="P84" s="155">
        <v>0</v>
      </c>
      <c r="Q84" s="155">
        <f t="shared" si="26"/>
        <v>0</v>
      </c>
      <c r="R84" s="155"/>
      <c r="S84" s="155" t="s">
        <v>94</v>
      </c>
      <c r="T84" s="155" t="s">
        <v>95</v>
      </c>
      <c r="U84" s="155">
        <v>6.9199999999999998E-2</v>
      </c>
      <c r="V84" s="155">
        <f t="shared" si="27"/>
        <v>5.63</v>
      </c>
      <c r="W84" s="155"/>
      <c r="X84" s="155" t="s">
        <v>153</v>
      </c>
      <c r="Y84" s="148"/>
      <c r="Z84" s="148"/>
      <c r="AA84" s="148"/>
      <c r="AB84" s="148"/>
      <c r="AC84" s="148"/>
      <c r="AD84" s="148"/>
      <c r="AE84" s="148"/>
      <c r="AF84" s="148"/>
      <c r="AG84" s="148" t="s">
        <v>154</v>
      </c>
      <c r="AH84" s="148"/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">
      <c r="A85" s="164">
        <v>73</v>
      </c>
      <c r="B85" s="172"/>
      <c r="C85" s="173" t="s">
        <v>175</v>
      </c>
      <c r="D85" s="174" t="s">
        <v>124</v>
      </c>
      <c r="E85" s="175">
        <v>44.4</v>
      </c>
      <c r="F85" s="165"/>
      <c r="G85" s="166">
        <f t="shared" si="21"/>
        <v>0</v>
      </c>
      <c r="H85" s="156"/>
      <c r="I85" s="155">
        <f t="shared" si="22"/>
        <v>0</v>
      </c>
      <c r="J85" s="156"/>
      <c r="K85" s="155">
        <f t="shared" si="23"/>
        <v>0</v>
      </c>
      <c r="L85" s="155">
        <v>21</v>
      </c>
      <c r="M85" s="155">
        <f t="shared" si="24"/>
        <v>0</v>
      </c>
      <c r="N85" s="155">
        <v>0</v>
      </c>
      <c r="O85" s="155">
        <f t="shared" si="25"/>
        <v>0</v>
      </c>
      <c r="P85" s="155">
        <v>0</v>
      </c>
      <c r="Q85" s="155">
        <f t="shared" si="26"/>
        <v>0</v>
      </c>
      <c r="R85" s="155"/>
      <c r="S85" s="155" t="s">
        <v>94</v>
      </c>
      <c r="T85" s="155" t="s">
        <v>95</v>
      </c>
      <c r="U85" s="155">
        <v>7.2539999999999993E-2</v>
      </c>
      <c r="V85" s="155">
        <f t="shared" si="27"/>
        <v>3.22</v>
      </c>
      <c r="W85" s="155"/>
      <c r="X85" s="155" t="s">
        <v>153</v>
      </c>
      <c r="Y85" s="148"/>
      <c r="Z85" s="148"/>
      <c r="AA85" s="148"/>
      <c r="AB85" s="148"/>
      <c r="AC85" s="148"/>
      <c r="AD85" s="148"/>
      <c r="AE85" s="148"/>
      <c r="AF85" s="148"/>
      <c r="AG85" s="148" t="s">
        <v>154</v>
      </c>
      <c r="AH85" s="148"/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">
      <c r="A86" s="164">
        <v>74</v>
      </c>
      <c r="B86" s="172"/>
      <c r="C86" s="173" t="s">
        <v>176</v>
      </c>
      <c r="D86" s="174" t="s">
        <v>98</v>
      </c>
      <c r="E86" s="175">
        <v>92.5</v>
      </c>
      <c r="F86" s="165"/>
      <c r="G86" s="166">
        <f t="shared" si="21"/>
        <v>0</v>
      </c>
      <c r="H86" s="156"/>
      <c r="I86" s="155">
        <f t="shared" si="22"/>
        <v>0</v>
      </c>
      <c r="J86" s="156"/>
      <c r="K86" s="155">
        <f t="shared" si="23"/>
        <v>0</v>
      </c>
      <c r="L86" s="155">
        <v>21</v>
      </c>
      <c r="M86" s="155">
        <f t="shared" si="24"/>
        <v>0</v>
      </c>
      <c r="N86" s="155">
        <v>0</v>
      </c>
      <c r="O86" s="155">
        <f t="shared" si="25"/>
        <v>0</v>
      </c>
      <c r="P86" s="155">
        <v>0</v>
      </c>
      <c r="Q86" s="155">
        <f t="shared" si="26"/>
        <v>0</v>
      </c>
      <c r="R86" s="155"/>
      <c r="S86" s="155" t="s">
        <v>122</v>
      </c>
      <c r="T86" s="155" t="s">
        <v>95</v>
      </c>
      <c r="U86" s="155">
        <v>2.1499999999999998E-2</v>
      </c>
      <c r="V86" s="155">
        <f t="shared" si="27"/>
        <v>1.99</v>
      </c>
      <c r="W86" s="155"/>
      <c r="X86" s="155" t="s">
        <v>153</v>
      </c>
      <c r="Y86" s="148"/>
      <c r="Z86" s="148"/>
      <c r="AA86" s="148"/>
      <c r="AB86" s="148"/>
      <c r="AC86" s="148"/>
      <c r="AD86" s="148"/>
      <c r="AE86" s="148"/>
      <c r="AF86" s="148"/>
      <c r="AG86" s="148" t="s">
        <v>154</v>
      </c>
      <c r="AH86" s="148"/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 x14ac:dyDescent="0.2">
      <c r="A87" s="164">
        <v>75</v>
      </c>
      <c r="B87" s="172"/>
      <c r="C87" s="173" t="s">
        <v>177</v>
      </c>
      <c r="D87" s="174" t="s">
        <v>124</v>
      </c>
      <c r="E87" s="175">
        <v>22.2</v>
      </c>
      <c r="F87" s="165"/>
      <c r="G87" s="166">
        <f t="shared" si="21"/>
        <v>0</v>
      </c>
      <c r="H87" s="156"/>
      <c r="I87" s="155">
        <f t="shared" si="22"/>
        <v>0</v>
      </c>
      <c r="J87" s="156"/>
      <c r="K87" s="155">
        <f t="shared" si="23"/>
        <v>0</v>
      </c>
      <c r="L87" s="155">
        <v>21</v>
      </c>
      <c r="M87" s="155">
        <f t="shared" si="24"/>
        <v>0</v>
      </c>
      <c r="N87" s="155">
        <v>0</v>
      </c>
      <c r="O87" s="155">
        <f t="shared" si="25"/>
        <v>0</v>
      </c>
      <c r="P87" s="155">
        <v>0</v>
      </c>
      <c r="Q87" s="155">
        <f t="shared" si="26"/>
        <v>0</v>
      </c>
      <c r="R87" s="155"/>
      <c r="S87" s="155" t="s">
        <v>94</v>
      </c>
      <c r="T87" s="155" t="s">
        <v>95</v>
      </c>
      <c r="U87" s="155">
        <v>0.57950000000000002</v>
      </c>
      <c r="V87" s="155">
        <f t="shared" si="27"/>
        <v>12.86</v>
      </c>
      <c r="W87" s="155"/>
      <c r="X87" s="155" t="s">
        <v>153</v>
      </c>
      <c r="Y87" s="148"/>
      <c r="Z87" s="148"/>
      <c r="AA87" s="148"/>
      <c r="AB87" s="148"/>
      <c r="AC87" s="148"/>
      <c r="AD87" s="148"/>
      <c r="AE87" s="148"/>
      <c r="AF87" s="148"/>
      <c r="AG87" s="148" t="s">
        <v>154</v>
      </c>
      <c r="AH87" s="148"/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 x14ac:dyDescent="0.2">
      <c r="A88" s="164">
        <v>76</v>
      </c>
      <c r="B88" s="172"/>
      <c r="C88" s="173" t="s">
        <v>178</v>
      </c>
      <c r="D88" s="174" t="s">
        <v>98</v>
      </c>
      <c r="E88" s="175">
        <v>44.4</v>
      </c>
      <c r="F88" s="165"/>
      <c r="G88" s="166">
        <f t="shared" si="21"/>
        <v>0</v>
      </c>
      <c r="H88" s="156"/>
      <c r="I88" s="155">
        <f t="shared" si="22"/>
        <v>0</v>
      </c>
      <c r="J88" s="156"/>
      <c r="K88" s="155">
        <f t="shared" si="23"/>
        <v>0</v>
      </c>
      <c r="L88" s="155">
        <v>21</v>
      </c>
      <c r="M88" s="155">
        <f t="shared" si="24"/>
        <v>0</v>
      </c>
      <c r="N88" s="155">
        <v>0</v>
      </c>
      <c r="O88" s="155">
        <f t="shared" si="25"/>
        <v>0</v>
      </c>
      <c r="P88" s="155">
        <v>0</v>
      </c>
      <c r="Q88" s="155">
        <f t="shared" si="26"/>
        <v>0</v>
      </c>
      <c r="R88" s="155"/>
      <c r="S88" s="155" t="s">
        <v>94</v>
      </c>
      <c r="T88" s="155" t="s">
        <v>95</v>
      </c>
      <c r="U88" s="155">
        <v>0.14000000000000001</v>
      </c>
      <c r="V88" s="155">
        <f t="shared" si="27"/>
        <v>6.22</v>
      </c>
      <c r="W88" s="155"/>
      <c r="X88" s="155" t="s">
        <v>153</v>
      </c>
      <c r="Y88" s="148"/>
      <c r="Z88" s="148"/>
      <c r="AA88" s="148"/>
      <c r="AB88" s="148"/>
      <c r="AC88" s="148"/>
      <c r="AD88" s="148"/>
      <c r="AE88" s="148"/>
      <c r="AF88" s="148"/>
      <c r="AG88" s="148" t="s">
        <v>154</v>
      </c>
      <c r="AH88" s="148"/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ht="22.5" outlineLevel="1" x14ac:dyDescent="0.2">
      <c r="A89" s="164">
        <v>77</v>
      </c>
      <c r="B89" s="172"/>
      <c r="C89" s="173" t="s">
        <v>179</v>
      </c>
      <c r="D89" s="174" t="s">
        <v>124</v>
      </c>
      <c r="E89" s="175">
        <v>7.4</v>
      </c>
      <c r="F89" s="165"/>
      <c r="G89" s="166">
        <f t="shared" si="21"/>
        <v>0</v>
      </c>
      <c r="H89" s="156"/>
      <c r="I89" s="155">
        <f t="shared" si="22"/>
        <v>0</v>
      </c>
      <c r="J89" s="156"/>
      <c r="K89" s="155">
        <f t="shared" si="23"/>
        <v>0</v>
      </c>
      <c r="L89" s="155">
        <v>21</v>
      </c>
      <c r="M89" s="155">
        <f t="shared" si="24"/>
        <v>0</v>
      </c>
      <c r="N89" s="155">
        <v>0</v>
      </c>
      <c r="O89" s="155">
        <f t="shared" si="25"/>
        <v>0</v>
      </c>
      <c r="P89" s="155">
        <v>0</v>
      </c>
      <c r="Q89" s="155">
        <f t="shared" si="26"/>
        <v>0</v>
      </c>
      <c r="R89" s="155"/>
      <c r="S89" s="155" t="s">
        <v>94</v>
      </c>
      <c r="T89" s="155" t="s">
        <v>95</v>
      </c>
      <c r="U89" s="155">
        <v>0.32900000000000001</v>
      </c>
      <c r="V89" s="155">
        <f t="shared" si="27"/>
        <v>2.4300000000000002</v>
      </c>
      <c r="W89" s="155"/>
      <c r="X89" s="155" t="s">
        <v>153</v>
      </c>
      <c r="Y89" s="148"/>
      <c r="Z89" s="148"/>
      <c r="AA89" s="148"/>
      <c r="AB89" s="148"/>
      <c r="AC89" s="148"/>
      <c r="AD89" s="148"/>
      <c r="AE89" s="148"/>
      <c r="AF89" s="148"/>
      <c r="AG89" s="148" t="s">
        <v>154</v>
      </c>
      <c r="AH89" s="148"/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2">
      <c r="A90" s="164">
        <v>78</v>
      </c>
      <c r="B90" s="172"/>
      <c r="C90" s="173" t="s">
        <v>180</v>
      </c>
      <c r="D90" s="174" t="s">
        <v>98</v>
      </c>
      <c r="E90" s="175">
        <v>35.83</v>
      </c>
      <c r="F90" s="165"/>
      <c r="G90" s="166">
        <f t="shared" si="21"/>
        <v>0</v>
      </c>
      <c r="H90" s="156"/>
      <c r="I90" s="155">
        <f t="shared" si="22"/>
        <v>0</v>
      </c>
      <c r="J90" s="156"/>
      <c r="K90" s="155">
        <f t="shared" si="23"/>
        <v>0</v>
      </c>
      <c r="L90" s="155">
        <v>21</v>
      </c>
      <c r="M90" s="155">
        <f t="shared" si="24"/>
        <v>0</v>
      </c>
      <c r="N90" s="155">
        <v>0</v>
      </c>
      <c r="O90" s="155">
        <f t="shared" si="25"/>
        <v>0</v>
      </c>
      <c r="P90" s="155">
        <v>0</v>
      </c>
      <c r="Q90" s="155">
        <f t="shared" si="26"/>
        <v>0</v>
      </c>
      <c r="R90" s="155"/>
      <c r="S90" s="155" t="s">
        <v>94</v>
      </c>
      <c r="T90" s="155" t="s">
        <v>95</v>
      </c>
      <c r="U90" s="155">
        <v>0.151</v>
      </c>
      <c r="V90" s="155">
        <f t="shared" si="27"/>
        <v>5.41</v>
      </c>
      <c r="W90" s="155"/>
      <c r="X90" s="155" t="s">
        <v>153</v>
      </c>
      <c r="Y90" s="148"/>
      <c r="Z90" s="148"/>
      <c r="AA90" s="148"/>
      <c r="AB90" s="148"/>
      <c r="AC90" s="148"/>
      <c r="AD90" s="148"/>
      <c r="AE90" s="148"/>
      <c r="AF90" s="148"/>
      <c r="AG90" s="148" t="s">
        <v>154</v>
      </c>
      <c r="AH90" s="148"/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 x14ac:dyDescent="0.2">
      <c r="A91" s="164">
        <v>79</v>
      </c>
      <c r="B91" s="172"/>
      <c r="C91" s="173" t="s">
        <v>181</v>
      </c>
      <c r="D91" s="174" t="s">
        <v>98</v>
      </c>
      <c r="E91" s="175">
        <v>26.5</v>
      </c>
      <c r="F91" s="165"/>
      <c r="G91" s="166">
        <f t="shared" si="21"/>
        <v>0</v>
      </c>
      <c r="H91" s="156"/>
      <c r="I91" s="155">
        <f t="shared" si="22"/>
        <v>0</v>
      </c>
      <c r="J91" s="156"/>
      <c r="K91" s="155">
        <f t="shared" si="23"/>
        <v>0</v>
      </c>
      <c r="L91" s="155">
        <v>21</v>
      </c>
      <c r="M91" s="155">
        <f t="shared" si="24"/>
        <v>0</v>
      </c>
      <c r="N91" s="155">
        <v>0</v>
      </c>
      <c r="O91" s="155">
        <f t="shared" si="25"/>
        <v>0</v>
      </c>
      <c r="P91" s="155">
        <v>0</v>
      </c>
      <c r="Q91" s="155">
        <f t="shared" si="26"/>
        <v>0</v>
      </c>
      <c r="R91" s="155"/>
      <c r="S91" s="155" t="s">
        <v>94</v>
      </c>
      <c r="T91" s="155" t="s">
        <v>95</v>
      </c>
      <c r="U91" s="155">
        <v>2.5000000000000001E-2</v>
      </c>
      <c r="V91" s="155">
        <f t="shared" si="27"/>
        <v>0.66</v>
      </c>
      <c r="W91" s="155"/>
      <c r="X91" s="155" t="s">
        <v>153</v>
      </c>
      <c r="Y91" s="148"/>
      <c r="Z91" s="148"/>
      <c r="AA91" s="148"/>
      <c r="AB91" s="148"/>
      <c r="AC91" s="148"/>
      <c r="AD91" s="148"/>
      <c r="AE91" s="148"/>
      <c r="AF91" s="148"/>
      <c r="AG91" s="148" t="s">
        <v>154</v>
      </c>
      <c r="AH91" s="148"/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 x14ac:dyDescent="0.2">
      <c r="A92" s="164">
        <v>80</v>
      </c>
      <c r="B92" s="172"/>
      <c r="C92" s="173" t="s">
        <v>182</v>
      </c>
      <c r="D92" s="174" t="s">
        <v>183</v>
      </c>
      <c r="E92" s="175">
        <v>0.25</v>
      </c>
      <c r="F92" s="165"/>
      <c r="G92" s="166">
        <f t="shared" si="21"/>
        <v>0</v>
      </c>
      <c r="H92" s="156"/>
      <c r="I92" s="155">
        <f t="shared" si="22"/>
        <v>0</v>
      </c>
      <c r="J92" s="156"/>
      <c r="K92" s="155">
        <f t="shared" si="23"/>
        <v>0</v>
      </c>
      <c r="L92" s="155">
        <v>21</v>
      </c>
      <c r="M92" s="155">
        <f t="shared" si="24"/>
        <v>0</v>
      </c>
      <c r="N92" s="155">
        <v>0</v>
      </c>
      <c r="O92" s="155">
        <f t="shared" si="25"/>
        <v>0</v>
      </c>
      <c r="P92" s="155">
        <v>0</v>
      </c>
      <c r="Q92" s="155">
        <f t="shared" si="26"/>
        <v>0</v>
      </c>
      <c r="R92" s="155"/>
      <c r="S92" s="155" t="s">
        <v>94</v>
      </c>
      <c r="T92" s="155" t="s">
        <v>95</v>
      </c>
      <c r="U92" s="155">
        <v>0</v>
      </c>
      <c r="V92" s="155">
        <f t="shared" si="27"/>
        <v>0</v>
      </c>
      <c r="W92" s="155"/>
      <c r="X92" s="155" t="s">
        <v>153</v>
      </c>
      <c r="Y92" s="148"/>
      <c r="Z92" s="148"/>
      <c r="AA92" s="148"/>
      <c r="AB92" s="148"/>
      <c r="AC92" s="148"/>
      <c r="AD92" s="148"/>
      <c r="AE92" s="148"/>
      <c r="AF92" s="148"/>
      <c r="AG92" s="148" t="s">
        <v>154</v>
      </c>
      <c r="AH92" s="148"/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2">
      <c r="A93" s="164">
        <v>81</v>
      </c>
      <c r="B93" s="172"/>
      <c r="C93" s="173" t="s">
        <v>184</v>
      </c>
      <c r="D93" s="174" t="s">
        <v>98</v>
      </c>
      <c r="E93" s="175">
        <v>0.37</v>
      </c>
      <c r="F93" s="165"/>
      <c r="G93" s="166">
        <f t="shared" si="21"/>
        <v>0</v>
      </c>
      <c r="H93" s="156"/>
      <c r="I93" s="155">
        <f t="shared" si="22"/>
        <v>0</v>
      </c>
      <c r="J93" s="156"/>
      <c r="K93" s="155">
        <f t="shared" si="23"/>
        <v>0</v>
      </c>
      <c r="L93" s="155">
        <v>21</v>
      </c>
      <c r="M93" s="155">
        <f t="shared" si="24"/>
        <v>0</v>
      </c>
      <c r="N93" s="155">
        <v>0</v>
      </c>
      <c r="O93" s="155">
        <f t="shared" si="25"/>
        <v>0</v>
      </c>
      <c r="P93" s="155">
        <v>0</v>
      </c>
      <c r="Q93" s="155">
        <f t="shared" si="26"/>
        <v>0</v>
      </c>
      <c r="R93" s="155"/>
      <c r="S93" s="155" t="s">
        <v>94</v>
      </c>
      <c r="T93" s="155" t="s">
        <v>95</v>
      </c>
      <c r="U93" s="155">
        <v>1.413</v>
      </c>
      <c r="V93" s="155">
        <f t="shared" si="27"/>
        <v>0.52</v>
      </c>
      <c r="W93" s="155"/>
      <c r="X93" s="155" t="s">
        <v>153</v>
      </c>
      <c r="Y93" s="148"/>
      <c r="Z93" s="148"/>
      <c r="AA93" s="148"/>
      <c r="AB93" s="148"/>
      <c r="AC93" s="148"/>
      <c r="AD93" s="148"/>
      <c r="AE93" s="148"/>
      <c r="AF93" s="148"/>
      <c r="AG93" s="148" t="s">
        <v>154</v>
      </c>
      <c r="AH93" s="148"/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 x14ac:dyDescent="0.2">
      <c r="A94" s="164">
        <v>82</v>
      </c>
      <c r="B94" s="172"/>
      <c r="C94" s="173" t="s">
        <v>185</v>
      </c>
      <c r="D94" s="174" t="s">
        <v>98</v>
      </c>
      <c r="E94" s="175">
        <v>0.74</v>
      </c>
      <c r="F94" s="165"/>
      <c r="G94" s="166">
        <f t="shared" si="21"/>
        <v>0</v>
      </c>
      <c r="H94" s="156"/>
      <c r="I94" s="155">
        <f t="shared" si="22"/>
        <v>0</v>
      </c>
      <c r="J94" s="156"/>
      <c r="K94" s="155">
        <f t="shared" si="23"/>
        <v>0</v>
      </c>
      <c r="L94" s="155">
        <v>21</v>
      </c>
      <c r="M94" s="155">
        <f t="shared" si="24"/>
        <v>0</v>
      </c>
      <c r="N94" s="155">
        <v>0</v>
      </c>
      <c r="O94" s="155">
        <f t="shared" si="25"/>
        <v>0</v>
      </c>
      <c r="P94" s="155">
        <v>0</v>
      </c>
      <c r="Q94" s="155">
        <f t="shared" si="26"/>
        <v>0</v>
      </c>
      <c r="R94" s="155"/>
      <c r="S94" s="155" t="s">
        <v>94</v>
      </c>
      <c r="T94" s="155" t="s">
        <v>95</v>
      </c>
      <c r="U94" s="155">
        <v>1.1100000000000001</v>
      </c>
      <c r="V94" s="155">
        <f t="shared" si="27"/>
        <v>0.82</v>
      </c>
      <c r="W94" s="155"/>
      <c r="X94" s="155" t="s">
        <v>153</v>
      </c>
      <c r="Y94" s="148"/>
      <c r="Z94" s="148"/>
      <c r="AA94" s="148"/>
      <c r="AB94" s="148"/>
      <c r="AC94" s="148"/>
      <c r="AD94" s="148"/>
      <c r="AE94" s="148"/>
      <c r="AF94" s="148"/>
      <c r="AG94" s="148" t="s">
        <v>154</v>
      </c>
      <c r="AH94" s="148"/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2">
      <c r="A95" s="176">
        <v>83</v>
      </c>
      <c r="B95" s="177"/>
      <c r="C95" s="178" t="s">
        <v>186</v>
      </c>
      <c r="D95" s="179" t="s">
        <v>98</v>
      </c>
      <c r="E95" s="180">
        <v>2.2200000000000002</v>
      </c>
      <c r="F95" s="181"/>
      <c r="G95" s="182">
        <f t="shared" si="21"/>
        <v>0</v>
      </c>
      <c r="H95" s="156"/>
      <c r="I95" s="155">
        <f t="shared" si="22"/>
        <v>0</v>
      </c>
      <c r="J95" s="156"/>
      <c r="K95" s="155">
        <f t="shared" si="23"/>
        <v>0</v>
      </c>
      <c r="L95" s="155">
        <v>21</v>
      </c>
      <c r="M95" s="155">
        <f t="shared" si="24"/>
        <v>0</v>
      </c>
      <c r="N95" s="155">
        <v>0</v>
      </c>
      <c r="O95" s="155">
        <f t="shared" si="25"/>
        <v>0</v>
      </c>
      <c r="P95" s="155">
        <v>0</v>
      </c>
      <c r="Q95" s="155">
        <f t="shared" si="26"/>
        <v>0</v>
      </c>
      <c r="R95" s="155"/>
      <c r="S95" s="155" t="s">
        <v>94</v>
      </c>
      <c r="T95" s="155" t="s">
        <v>95</v>
      </c>
      <c r="U95" s="155">
        <v>0.9</v>
      </c>
      <c r="V95" s="155">
        <f t="shared" si="27"/>
        <v>2</v>
      </c>
      <c r="W95" s="155"/>
      <c r="X95" s="155" t="s">
        <v>153</v>
      </c>
      <c r="Y95" s="148"/>
      <c r="Z95" s="148"/>
      <c r="AA95" s="148"/>
      <c r="AB95" s="148"/>
      <c r="AC95" s="148"/>
      <c r="AD95" s="148"/>
      <c r="AE95" s="148"/>
      <c r="AF95" s="148"/>
      <c r="AG95" s="148" t="s">
        <v>154</v>
      </c>
      <c r="AH95" s="148"/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x14ac:dyDescent="0.2">
      <c r="A96" s="3"/>
      <c r="B96" s="4"/>
      <c r="C96" s="169"/>
      <c r="D96" s="6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AE96">
        <v>15</v>
      </c>
      <c r="AF96">
        <v>21</v>
      </c>
      <c r="AG96" t="s">
        <v>77</v>
      </c>
    </row>
    <row r="97" spans="1:33" x14ac:dyDescent="0.2">
      <c r="A97" s="151"/>
      <c r="B97" s="152" t="s">
        <v>30</v>
      </c>
      <c r="C97" s="170"/>
      <c r="D97" s="153"/>
      <c r="E97" s="154"/>
      <c r="F97" s="154"/>
      <c r="G97" s="167">
        <f>G8+G22+G30+G33+G63</f>
        <v>0</v>
      </c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AE97">
        <f>SUMIF(L7:L95,AE96,G7:G95)</f>
        <v>0</v>
      </c>
      <c r="AF97">
        <f>SUMIF(L7:L95,AF96,G7:G95)</f>
        <v>0</v>
      </c>
      <c r="AG97" t="s">
        <v>187</v>
      </c>
    </row>
    <row r="98" spans="1:33" x14ac:dyDescent="0.2">
      <c r="A98" s="3"/>
      <c r="B98" s="4"/>
      <c r="C98" s="169"/>
      <c r="D98" s="6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</row>
    <row r="99" spans="1:33" x14ac:dyDescent="0.2">
      <c r="A99" s="3"/>
      <c r="B99" s="4"/>
      <c r="C99" s="169"/>
      <c r="D99" s="6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</row>
    <row r="100" spans="1:33" x14ac:dyDescent="0.2">
      <c r="A100" s="258" t="s">
        <v>188</v>
      </c>
      <c r="B100" s="258"/>
      <c r="C100" s="259"/>
      <c r="D100" s="6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</row>
    <row r="101" spans="1:33" x14ac:dyDescent="0.2">
      <c r="A101" s="239"/>
      <c r="B101" s="240"/>
      <c r="C101" s="241"/>
      <c r="D101" s="240"/>
      <c r="E101" s="240"/>
      <c r="F101" s="240"/>
      <c r="G101" s="242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AG101" t="s">
        <v>189</v>
      </c>
    </row>
    <row r="102" spans="1:33" x14ac:dyDescent="0.2">
      <c r="A102" s="243"/>
      <c r="B102" s="244"/>
      <c r="C102" s="245"/>
      <c r="D102" s="244"/>
      <c r="E102" s="244"/>
      <c r="F102" s="244"/>
      <c r="G102" s="246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</row>
    <row r="103" spans="1:33" x14ac:dyDescent="0.2">
      <c r="A103" s="243"/>
      <c r="B103" s="244"/>
      <c r="C103" s="245"/>
      <c r="D103" s="244"/>
      <c r="E103" s="244"/>
      <c r="F103" s="244"/>
      <c r="G103" s="246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</row>
    <row r="104" spans="1:33" x14ac:dyDescent="0.2">
      <c r="A104" s="243"/>
      <c r="B104" s="244"/>
      <c r="C104" s="245"/>
      <c r="D104" s="244"/>
      <c r="E104" s="244"/>
      <c r="F104" s="244"/>
      <c r="G104" s="246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</row>
    <row r="105" spans="1:33" x14ac:dyDescent="0.2">
      <c r="A105" s="247"/>
      <c r="B105" s="248"/>
      <c r="C105" s="249"/>
      <c r="D105" s="248"/>
      <c r="E105" s="248"/>
      <c r="F105" s="248"/>
      <c r="G105" s="250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</row>
    <row r="106" spans="1:33" x14ac:dyDescent="0.2">
      <c r="A106" s="3"/>
      <c r="B106" s="4"/>
      <c r="C106" s="169"/>
      <c r="D106" s="6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</row>
    <row r="107" spans="1:33" x14ac:dyDescent="0.2">
      <c r="C107" s="171"/>
      <c r="D107" s="10"/>
      <c r="AG107" t="s">
        <v>190</v>
      </c>
    </row>
    <row r="108" spans="1:33" x14ac:dyDescent="0.2">
      <c r="D108" s="10"/>
    </row>
    <row r="109" spans="1:33" x14ac:dyDescent="0.2">
      <c r="D109" s="10"/>
    </row>
    <row r="110" spans="1:33" x14ac:dyDescent="0.2">
      <c r="D110" s="10"/>
    </row>
    <row r="111" spans="1:33" x14ac:dyDescent="0.2">
      <c r="D111" s="10"/>
    </row>
    <row r="112" spans="1:33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</sheetData>
  <sheetProtection algorithmName="SHA-512" hashValue="5KW+AB12iuGUAlKrqgiTnArjzaLd5AMvponvYVC6pak2cQeZ8c97U+++UTySjw9WqedAf+5CmqgKvbqmqxtOow==" saltValue="lIJEBr/p3UP92pQz4VDqoA==" spinCount="100000" sheet="1" objects="1" scenarios="1"/>
  <protectedRanges>
    <protectedRange sqref="F9:F21" name="Oblast1"/>
    <protectedRange sqref="F23:F29" name="Oblast2"/>
    <protectedRange sqref="F31:F32" name="Oblast3"/>
    <protectedRange sqref="F34:F62" name="Oblast4"/>
    <protectedRange sqref="F64:F95" name="Oblast5"/>
  </protectedRanges>
  <mergeCells count="6">
    <mergeCell ref="A101:G105"/>
    <mergeCell ref="A1:G1"/>
    <mergeCell ref="C2:G2"/>
    <mergeCell ref="C3:G3"/>
    <mergeCell ref="C4:G4"/>
    <mergeCell ref="A100:C100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SO01 D.1.4.D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'SO01 D.1.4.D Pol'!Názvy_tisku</vt:lpstr>
      <vt:lpstr>oadresa</vt:lpstr>
      <vt:lpstr>Stavba!Objednatel</vt:lpstr>
      <vt:lpstr>Stavba!Objekt</vt:lpstr>
      <vt:lpstr>'SO01 D.1.4.D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 Dohnal</dc:creator>
  <cp:lastModifiedBy>Josef Vinkler</cp:lastModifiedBy>
  <cp:lastPrinted>2019-03-19T12:27:02Z</cp:lastPrinted>
  <dcterms:created xsi:type="dcterms:W3CDTF">2009-04-08T07:15:50Z</dcterms:created>
  <dcterms:modified xsi:type="dcterms:W3CDTF">2023-05-04T11:41:30Z</dcterms:modified>
</cp:coreProperties>
</file>